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bonhee_j_keanu_hawaii_gov/Documents/Documents/Databook/"/>
    </mc:Choice>
  </mc:AlternateContent>
  <xr:revisionPtr revIDLastSave="147" documentId="8_{361E0254-6687-43FF-97BA-7898B0054DD4}" xr6:coauthVersionLast="47" xr6:coauthVersionMax="47" xr10:uidLastSave="{0D98C50D-3C23-4455-95CA-D46FCA759DBB}"/>
  <bookViews>
    <workbookView xWindow="-28020" yWindow="405" windowWidth="27600" windowHeight="14505" tabRatio="809" xr2:uid="{00000000-000D-0000-FFFF-FFFF00000000}"/>
  </bookViews>
  <sheets>
    <sheet name="TITLE" sheetId="124" r:id="rId1"/>
    <sheet name="ALMONDS" sheetId="1" r:id="rId2"/>
    <sheet name="APPLES" sheetId="2" r:id="rId3"/>
    <sheet name="APRICOTS" sheetId="3" r:id="rId4"/>
    <sheet name="ARTICHOKES" sheetId="4" r:id="rId5"/>
    <sheet name="ASPARAGUS" sheetId="5" r:id="rId6"/>
    <sheet name="AVOCADOS" sheetId="6" r:id="rId7"/>
    <sheet name="BANANAS" sheetId="7" r:id="rId8"/>
    <sheet name="BEANS" sheetId="8" r:id="rId9"/>
    <sheet name="BEETS" sheetId="9" r:id="rId10"/>
    <sheet name="BERRY TOTALS" sheetId="10" r:id="rId11"/>
    <sheet name="BLACKBERRIES" sheetId="11" r:id="rId12"/>
    <sheet name="BLUEBERRIES" sheetId="12" r:id="rId13"/>
    <sheet name="BROCCOLI" sheetId="13" r:id="rId14"/>
    <sheet name="BRUSSELS SPROUTS" sheetId="14" r:id="rId15"/>
    <sheet name="CABBAGE" sheetId="15" r:id="rId16"/>
    <sheet name="CARROTS" sheetId="16" r:id="rId17"/>
    <sheet name="CAULIFLOWER" sheetId="17" r:id="rId18"/>
    <sheet name="CELERY" sheetId="18" r:id="rId19"/>
    <sheet name="CHERIMOYAS" sheetId="19" r:id="rId20"/>
    <sheet name="CHERRIES" sheetId="20" r:id="rId21"/>
    <sheet name="CHESTNUTS" sheetId="21" r:id="rId22"/>
    <sheet name="CHICORY" sheetId="22" r:id="rId23"/>
    <sheet name="CITRUS TOTALS" sheetId="23" r:id="rId24"/>
    <sheet name="CITRUS, OTHER" sheetId="24" r:id="rId25"/>
    <sheet name="COFFEE" sheetId="25" r:id="rId26"/>
    <sheet name="CORN" sheetId="26" r:id="rId27"/>
    <sheet name="CROP TOTALS" sheetId="27" r:id="rId28"/>
    <sheet name="CROPS, OTHER" sheetId="28" r:id="rId29"/>
    <sheet name="CUCUMBERS" sheetId="29" r:id="rId30"/>
    <sheet name="CURRANTS" sheetId="30" r:id="rId31"/>
    <sheet name="DAIKON" sheetId="31" r:id="rId32"/>
    <sheet name="DATES" sheetId="32" r:id="rId33"/>
    <sheet name="EGGPLANT" sheetId="33" r:id="rId34"/>
    <sheet name="ELDERBERRIES" sheetId="34" r:id="rId35"/>
    <sheet name="ESCAROLE &amp; ENDIVE" sheetId="35" r:id="rId36"/>
    <sheet name="FIELD CROPS, OTHER" sheetId="36" r:id="rId37"/>
    <sheet name="FIGS" sheetId="37" r:id="rId38"/>
    <sheet name="FRUIT &amp; TREE NUT TOTALS" sheetId="38" r:id="rId39"/>
    <sheet name="GARLIC" sheetId="39" r:id="rId40"/>
    <sheet name="GINGER ROOT" sheetId="40" r:id="rId41"/>
    <sheet name="GOOSEBERRIES" sheetId="41" r:id="rId42"/>
    <sheet name="GOURDS" sheetId="42" r:id="rId43"/>
    <sheet name="GRAIN" sheetId="43" r:id="rId44"/>
    <sheet name="GRAPEFRUIT" sheetId="44" r:id="rId45"/>
    <sheet name="GRAPES" sheetId="45" r:id="rId46"/>
    <sheet name="GRASSES &amp; LEGUMES TOTALS" sheetId="46" r:id="rId47"/>
    <sheet name="GRASSES &amp; LEGUMES, OTHER" sheetId="47" r:id="rId48"/>
    <sheet name="GREENS" sheetId="48" r:id="rId49"/>
    <sheet name="GUAVAS" sheetId="49" r:id="rId50"/>
    <sheet name="HAY" sheetId="50" r:id="rId51"/>
    <sheet name="HAY &amp; HAYLAGE" sheetId="51" r:id="rId52"/>
    <sheet name="HAYLAGE" sheetId="52" r:id="rId53"/>
    <sheet name="HAZELNUTS" sheetId="53" r:id="rId54"/>
    <sheet name="HEMP" sheetId="54" r:id="rId55"/>
    <sheet name="HERBS" sheetId="55" r:id="rId56"/>
    <sheet name="HORSERADISH" sheetId="56" r:id="rId57"/>
    <sheet name="KIWIFRUIT" sheetId="57" r:id="rId58"/>
    <sheet name="KUMQUATS" sheetId="58" r:id="rId59"/>
    <sheet name="LEMONS" sheetId="59" r:id="rId60"/>
    <sheet name="LETTUCE" sheetId="60" r:id="rId61"/>
    <sheet name="LIMES" sheetId="61" r:id="rId62"/>
    <sheet name="LONGAN" sheetId="62" r:id="rId63"/>
    <sheet name="LOTUS ROOT" sheetId="63" r:id="rId64"/>
    <sheet name="LYCHEES" sheetId="64" r:id="rId65"/>
    <sheet name="MACADAMIAS" sheetId="65" r:id="rId66"/>
    <sheet name="MANGOES" sheetId="66" r:id="rId67"/>
    <sheet name="MELONS" sheetId="67" r:id="rId68"/>
    <sheet name="MINT" sheetId="68" r:id="rId69"/>
    <sheet name="MULBERRIES" sheetId="69" r:id="rId70"/>
    <sheet name="NECTARINES" sheetId="70" r:id="rId71"/>
    <sheet name="NON-CITRUS TOTALS" sheetId="71" r:id="rId72"/>
    <sheet name="NON-CITRUS, OTHER" sheetId="72" r:id="rId73"/>
    <sheet name="OKRA" sheetId="73" r:id="rId74"/>
    <sheet name="OLIVES" sheetId="74" r:id="rId75"/>
    <sheet name="ONIONS" sheetId="75" r:id="rId76"/>
    <sheet name="ORANGES" sheetId="76" r:id="rId77"/>
    <sheet name="ORCHARDS" sheetId="77" r:id="rId78"/>
    <sheet name="PACKING FACILITY" sheetId="78" r:id="rId79"/>
    <sheet name="PAPAYAS" sheetId="79" r:id="rId80"/>
    <sheet name="PARSLEY" sheetId="80" r:id="rId81"/>
    <sheet name="PARSNIPS" sheetId="81" r:id="rId82"/>
    <sheet name="PASSION FRUIT" sheetId="82" r:id="rId83"/>
    <sheet name="PASTURELAND" sheetId="83" r:id="rId84"/>
    <sheet name="PAWPAWS" sheetId="84" r:id="rId85"/>
    <sheet name="PEACHES" sheetId="85" r:id="rId86"/>
    <sheet name="PEANUTS" sheetId="86" r:id="rId87"/>
    <sheet name="PEARS" sheetId="87" r:id="rId88"/>
    <sheet name="PEAS" sheetId="88" r:id="rId89"/>
    <sheet name="PECANS" sheetId="89" r:id="rId90"/>
    <sheet name="PEPPERS" sheetId="90" r:id="rId91"/>
    <sheet name="PERSIMMONS" sheetId="91" r:id="rId92"/>
    <sheet name="PINEAPPLES" sheetId="92" r:id="rId93"/>
    <sheet name="PLUM-APRICOT HYBRIDS" sheetId="93" r:id="rId94"/>
    <sheet name="PLUMS" sheetId="94" r:id="rId95"/>
    <sheet name="PLUMS &amp; PRUNES" sheetId="95" r:id="rId96"/>
    <sheet name="POMEGRANATES" sheetId="96" r:id="rId97"/>
    <sheet name="POTATOES" sheetId="97" r:id="rId98"/>
    <sheet name="PUMPKINS" sheetId="98" r:id="rId99"/>
    <sheet name="RADISHES" sheetId="99" r:id="rId100"/>
    <sheet name="RAMBUTAN" sheetId="100" r:id="rId101"/>
    <sheet name="RASPBERRIES" sheetId="101" r:id="rId102"/>
    <sheet name="RHUBARB" sheetId="102" r:id="rId103"/>
    <sheet name="RICE" sheetId="103" r:id="rId104"/>
    <sheet name="SORGHUM" sheetId="104" r:id="rId105"/>
    <sheet name="SOYBEANS" sheetId="105" r:id="rId106"/>
    <sheet name="SPINACH" sheetId="106" r:id="rId107"/>
    <sheet name="SQUASH" sheetId="107" r:id="rId108"/>
    <sheet name="STRAWBERRIES" sheetId="108" r:id="rId109"/>
    <sheet name="SUGARCANE" sheetId="109" r:id="rId110"/>
    <sheet name="SUNFLOWER" sheetId="110" r:id="rId111"/>
    <sheet name="SWEET CORN" sheetId="111" r:id="rId112"/>
    <sheet name="SWEET POTATOES" sheetId="112" r:id="rId113"/>
    <sheet name="TANGELOS" sheetId="113" r:id="rId114"/>
    <sheet name="TANGERINES" sheetId="114" r:id="rId115"/>
    <sheet name="TARO" sheetId="115" r:id="rId116"/>
    <sheet name="TOMATOES" sheetId="116" r:id="rId117"/>
    <sheet name="TREE NUT TOTALS" sheetId="117" r:id="rId118"/>
    <sheet name="TREE NUTS, OTHER" sheetId="118" r:id="rId119"/>
    <sheet name="TURNIPS" sheetId="119" r:id="rId120"/>
    <sheet name="VEGETABLE TOTALS" sheetId="120" r:id="rId121"/>
    <sheet name="VEGETABLES, MIXED" sheetId="121" r:id="rId122"/>
    <sheet name="VEGETABLES, OTHER" sheetId="122" r:id="rId123"/>
    <sheet name="WATERCRESS" sheetId="123" r:id="rId124"/>
  </sheets>
  <definedNames>
    <definedName name="_xlnm._FilterDatabase" localSheetId="0" hidden="1">TITLE!$A$7:$A$130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0" i="124" l="1"/>
  <c r="B129" i="124"/>
  <c r="B128" i="124"/>
  <c r="B127" i="124"/>
  <c r="B126" i="124"/>
  <c r="B125" i="124"/>
  <c r="B124" i="124"/>
  <c r="B123" i="124"/>
  <c r="B122" i="124"/>
  <c r="B121" i="124"/>
  <c r="B120" i="124"/>
  <c r="B119" i="124"/>
  <c r="B118" i="124"/>
  <c r="B117" i="124"/>
  <c r="B116" i="124"/>
  <c r="B115" i="124"/>
  <c r="B114" i="124"/>
  <c r="B113" i="124"/>
  <c r="B112" i="124"/>
  <c r="B111" i="124"/>
  <c r="B110" i="124"/>
  <c r="B109" i="124"/>
  <c r="B108" i="124"/>
  <c r="B107" i="124"/>
  <c r="B106" i="124"/>
  <c r="B105" i="124"/>
  <c r="B104" i="124"/>
  <c r="B103" i="124"/>
  <c r="B102" i="124"/>
  <c r="B101" i="124"/>
  <c r="B100" i="124"/>
  <c r="B99" i="124"/>
  <c r="B98" i="124"/>
  <c r="B97" i="124"/>
  <c r="B96" i="124"/>
  <c r="B95" i="124"/>
  <c r="B94" i="124"/>
  <c r="B93" i="124"/>
  <c r="B92" i="124"/>
  <c r="B91" i="124"/>
  <c r="B90" i="124"/>
  <c r="B89" i="124"/>
  <c r="B88" i="124"/>
  <c r="B87" i="124"/>
  <c r="B86" i="124"/>
  <c r="B85" i="124"/>
  <c r="B84" i="124"/>
  <c r="B83" i="124"/>
  <c r="B82" i="124"/>
  <c r="B81" i="124"/>
  <c r="B80" i="124"/>
  <c r="B79" i="124"/>
  <c r="B78" i="124"/>
  <c r="B77" i="124"/>
  <c r="B76" i="124"/>
  <c r="B75" i="124"/>
  <c r="B74" i="124"/>
  <c r="B73" i="124"/>
  <c r="B72" i="124"/>
  <c r="B71" i="124"/>
  <c r="B70" i="124"/>
  <c r="B69" i="124"/>
  <c r="B68" i="124"/>
  <c r="B67" i="124"/>
  <c r="B66" i="124"/>
  <c r="B65" i="124"/>
  <c r="B64" i="124"/>
  <c r="B63" i="124"/>
  <c r="B62" i="124"/>
  <c r="B61" i="124"/>
  <c r="B60" i="124"/>
  <c r="B59" i="124"/>
  <c r="B58" i="124"/>
  <c r="B57" i="124"/>
  <c r="B56" i="124"/>
  <c r="B55" i="124"/>
  <c r="B54" i="124"/>
  <c r="B53" i="124"/>
  <c r="B52" i="124"/>
  <c r="B51" i="124"/>
  <c r="B50" i="124"/>
  <c r="B49" i="124"/>
  <c r="B48" i="124"/>
  <c r="B47" i="124"/>
  <c r="B46" i="124"/>
  <c r="B45" i="124"/>
  <c r="B44" i="124"/>
  <c r="B43" i="124"/>
  <c r="B42" i="124"/>
  <c r="B41" i="124"/>
  <c r="B40" i="124"/>
  <c r="B39" i="124"/>
  <c r="B38" i="124"/>
  <c r="B37" i="124"/>
  <c r="B36" i="124"/>
  <c r="B35" i="124"/>
  <c r="B34" i="124"/>
  <c r="B33" i="124"/>
  <c r="B32" i="124"/>
  <c r="B31" i="124"/>
  <c r="B30" i="124"/>
  <c r="B29" i="124"/>
  <c r="B28" i="124"/>
  <c r="B27" i="124"/>
  <c r="B26" i="124"/>
  <c r="B25" i="124"/>
  <c r="B24" i="124"/>
  <c r="B23" i="124"/>
  <c r="B22" i="124"/>
  <c r="B21" i="124"/>
  <c r="B20" i="124"/>
  <c r="B19" i="124"/>
  <c r="B18" i="124"/>
  <c r="B17" i="124"/>
  <c r="B16" i="124"/>
  <c r="B15" i="124"/>
  <c r="B14" i="124"/>
  <c r="B13" i="124"/>
  <c r="B12" i="124"/>
  <c r="B11" i="124"/>
  <c r="B10" i="124"/>
  <c r="B9" i="124"/>
  <c r="B8" i="124"/>
</calcChain>
</file>

<file path=xl/sharedStrings.xml><?xml version="1.0" encoding="utf-8"?>
<sst xmlns="http://schemas.openxmlformats.org/spreadsheetml/2006/main" count="2102" uniqueCount="1100">
  <si>
    <t>YEAR</t>
  </si>
  <si>
    <t>ALMONDS - ACRES BEARING &amp; NON-BEARING</t>
  </si>
  <si>
    <t>ALMONDS - ACRES NON-BEARING</t>
  </si>
  <si>
    <t>ALMONDS - OPERATIONS WITH AREA BEARING &amp; NON-BEARING</t>
  </si>
  <si>
    <t>ALMONDS - OPERATIONS WITH AREA NON-BEARING</t>
  </si>
  <si>
    <t>(D)</t>
  </si>
  <si>
    <t>APPLES - ACRES BEARING</t>
  </si>
  <si>
    <t>APPLES - ACRES BEARING &amp; NON-BEARING</t>
  </si>
  <si>
    <t>APPLES - ACRES NON-BEARING</t>
  </si>
  <si>
    <t>APPLES - OPERATIONS WITH AREA BEARING</t>
  </si>
  <si>
    <t>APPLES - OPERATIONS WITH AREA BEARING &amp; NON-BEARING</t>
  </si>
  <si>
    <t>APPLES - OPERATIONS WITH AREA NON-BEARING</t>
  </si>
  <si>
    <t>APRICOTS - ACRES BEARING</t>
  </si>
  <si>
    <t>APRICOTS - ACRES BEARING &amp; NON-BEARING</t>
  </si>
  <si>
    <t>APRICOTS - ACRES NON-BEARING</t>
  </si>
  <si>
    <t>APRICOTS - OPERATIONS WITH AREA BEARING</t>
  </si>
  <si>
    <t>APRICOTS - OPERATIONS WITH AREA BEARING &amp; NON-BEARING</t>
  </si>
  <si>
    <t>APRICOTS - OPERATIONS WITH AREA NON-BEARING</t>
  </si>
  <si>
    <t>(Z)</t>
  </si>
  <si>
    <t>ARTICHOKES - ACRES HARVESTED</t>
  </si>
  <si>
    <t>ARTICHOKES - OPERATIONS WITH AREA HARVESTED</t>
  </si>
  <si>
    <t>ARTICHOKES, FRESH MARKET - ACRES HARVESTED</t>
  </si>
  <si>
    <t>ARTICHOKES, FRESH MARKET - OPERATIONS WITH AREA HARVESTED</t>
  </si>
  <si>
    <t>ASPARAGUS - ACRES HARVESTED</t>
  </si>
  <si>
    <t>ASPARAGUS - OPERATIONS WITH AREA HARVESTED</t>
  </si>
  <si>
    <t>ASPARAGUS, FRESH MARKET - ACRES HARVESTED</t>
  </si>
  <si>
    <t>ASPARAGUS, FRESH MARKET - OPERATIONS WITH AREA HARVESTED</t>
  </si>
  <si>
    <t>AVOCADOS - ACRES BEARING</t>
  </si>
  <si>
    <t>AVOCADOS - ACRES BEARING &amp; NON-BEARING</t>
  </si>
  <si>
    <t>AVOCADOS - ACRES NON-BEARING</t>
  </si>
  <si>
    <t>AVOCADOS - OPERATIONS WITH AREA BEARING</t>
  </si>
  <si>
    <t>AVOCADOS - OPERATIONS WITH AREA BEARING &amp; NON-BEARING</t>
  </si>
  <si>
    <t>AVOCADOS - OPERATIONS WITH AREA NON-BEARING</t>
  </si>
  <si>
    <t>BANANAS - ACRES BEARING</t>
  </si>
  <si>
    <t>BANANAS - ACRES BEARING &amp; NON-BEARING</t>
  </si>
  <si>
    <t>BANANAS - ACRES NON-BEARING</t>
  </si>
  <si>
    <t>BANANAS - OPERATIONS WITH AREA BEARING</t>
  </si>
  <si>
    <t>BANANAS - OPERATIONS WITH AREA BEARING &amp; NON-BEARING</t>
  </si>
  <si>
    <t>BANANAS - OPERATIONS WITH AREA NON-BEARING</t>
  </si>
  <si>
    <t>BEANS, DRY EDIBLE, (EXCL CHICKPEAS &amp; LIMA) - ACRES HARVESTED</t>
  </si>
  <si>
    <t>BEANS, DRY EDIBLE, (EXCL CHICKPEAS &amp; LIMA) - OPERATIONS WITH AREA HARVESTED</t>
  </si>
  <si>
    <t>BEANS, DRY EDIBLE, (EXCL CHICKPEAS &amp; LIMA) - PRODUCTION, MEASURED IN CWT</t>
  </si>
  <si>
    <t>BEANS, DRY EDIBLE, (EXCL CHICKPEAS &amp; LIMA), IRRIGATED - ACRES HARVESTED</t>
  </si>
  <si>
    <t>BEANS, DRY EDIBLE, (EXCL CHICKPEAS &amp; LIMA), IRRIGATED - OPERATIONS WITH AREA HARVESTED</t>
  </si>
  <si>
    <t>BEANS, DRY EDIBLE, (EXCL CHICKPEAS &amp; LIMA), IRRIGATED, ENTIRE CROP - ACRES HARVESTED</t>
  </si>
  <si>
    <t>BEANS, DRY EDIBLE, (EXCL CHICKPEAS &amp; LIMA), IRRIGATED, ENTIRE CROP - OPERATIONS WITH AREA HARVESTED</t>
  </si>
  <si>
    <t>BEANS, DRY EDIBLE, (EXCL CHICKPEAS &amp; LIMA), IRRIGATED, ENTIRE CROP - YIELD, MEASURED IN CWT / ACRE</t>
  </si>
  <si>
    <t>BEANS, DRY EDIBLE, (EXCL CHICKPEAS &amp; LIMA), IRRIGATED, NONE OF CROP - ACRES HARVESTED</t>
  </si>
  <si>
    <t>BEANS, DRY EDIBLE, (EXCL CHICKPEAS &amp; LIMA), IRRIGATED, NONE OF CROP - OPERATIONS WITH AREA HARVESTED</t>
  </si>
  <si>
    <t>BEANS, DRY EDIBLE, (EXCL CHICKPEAS &amp; LIMA), IRRIGATED, NONE OF CROP - YIELD, MEASURED IN CWT / ACRE</t>
  </si>
  <si>
    <t>BEANS, DRY EDIBLE, INCL CHICKPEAS, IRRIGATED - ACRES HARVESTED</t>
  </si>
  <si>
    <t>BEANS, DRY EDIBLE, INCL CHICKPEAS, IRRIGATED - OPERATIONS WITH AREA HARVESTED</t>
  </si>
  <si>
    <t>BEANS, DRY EDIBLE, INCL CHICKPEAS, IRRIGATED - WATER APPLIED, MEASURED IN ACRE FEET / ACRE</t>
  </si>
  <si>
    <t>BEANS, DRY EDIBLE, INCL CHICKPEAS, IRRIGATED - YIELD, MEASURED IN CWT / ACRE</t>
  </si>
  <si>
    <t>BEANS, GREEN, LIMA - ACRES HARVESTED</t>
  </si>
  <si>
    <t>BEANS, GREEN, LIMA - OPERATIONS WITH AREA HARVESTED</t>
  </si>
  <si>
    <t>BEANS, GREEN, LIMA, FRESH MARKET - ACRES HARVESTED</t>
  </si>
  <si>
    <t>BEANS, GREEN, LIMA, FRESH MARKET - OPERATIONS WITH AREA HARVESTED</t>
  </si>
  <si>
    <t>BEANS, GREEN, LIMA, PROCESSING - ACRES HARVESTED</t>
  </si>
  <si>
    <t>BEANS, GREEN, LIMA, PROCESSING - OPERATIONS WITH AREA HARVESTED</t>
  </si>
  <si>
    <t>BEANS, SNAP - ACRES HARVESTED</t>
  </si>
  <si>
    <t>BEANS, SNAP - OPERATIONS WITH AREA HARVESTED</t>
  </si>
  <si>
    <t>BEANS, SNAP, FRESH MARKET - ACRES HARVESTED</t>
  </si>
  <si>
    <t>BEANS, SNAP, FRESH MARKET - OPERATIONS WITH AREA HARVESTED</t>
  </si>
  <si>
    <t>BEANS, SNAP, PROCESSING - ACRES HARVESTED</t>
  </si>
  <si>
    <t>BEANS, SNAP, PROCESSING - OPERATIONS WITH AREA HARVESTED</t>
  </si>
  <si>
    <t>BEETS - ACRES HARVESTED</t>
  </si>
  <si>
    <t>BEETS - OPERATIONS WITH AREA HARVESTED</t>
  </si>
  <si>
    <t>BEETS, FRESH MARKET - ACRES HARVESTED</t>
  </si>
  <si>
    <t>BEETS, FRESH MARKET - OPERATIONS WITH AREA HARVESTED</t>
  </si>
  <si>
    <t>BEETS, PROCESSING - ACRES HARVESTED</t>
  </si>
  <si>
    <t>BEETS, PROCESSING - OPERATIONS WITH AREA HARVESTED</t>
  </si>
  <si>
    <t>BERRY TOTALS - ACRES BEARING</t>
  </si>
  <si>
    <t>BERRY TOTALS - ACRES GROWN</t>
  </si>
  <si>
    <t>BERRY TOTALS - ACRES HARVESTED</t>
  </si>
  <si>
    <t>BERRY TOTALS - ACRES NON-BEARING</t>
  </si>
  <si>
    <t>BERRY TOTALS - OPERATIONS WITH AREA BEARING</t>
  </si>
  <si>
    <t>BERRY TOTALS - OPERATIONS WITH AREA GROWN</t>
  </si>
  <si>
    <t>BERRY TOTALS - OPERATIONS WITH AREA HARVESTED</t>
  </si>
  <si>
    <t>BERRY TOTALS - OPERATIONS WITH AREA NON-BEARING</t>
  </si>
  <si>
    <t>BERRY TOTALS - OPERATIONS WITH SALES</t>
  </si>
  <si>
    <t>BERRY TOTALS - SALES, MEASURED IN $</t>
  </si>
  <si>
    <t>BERRY TOTALS - SALES, MEASURED IN PCT OF FARM OPERATIONS</t>
  </si>
  <si>
    <t>BERRY TOTALS - SALES, MEASURED IN PCT OF FARM SALES</t>
  </si>
  <si>
    <t>BERRY TOTALS, IRRIGATED - ACRES GROWN</t>
  </si>
  <si>
    <t>BERRY TOTALS, IRRIGATED - OPERATIONS WITH AREA GROWN</t>
  </si>
  <si>
    <t>BERRY TOTALS, IRRIGATED, AREA GROWN - WATER APPLIED, MEASURED IN ACRE FEET / ACRE</t>
  </si>
  <si>
    <t>BERRY TOTALS, IRRIGATED, ENTIRE CROP - ACRES GROWN</t>
  </si>
  <si>
    <t>BERRY TOTALS, IRRIGATED, ENTIRE CROP - ACRES HARVESTED</t>
  </si>
  <si>
    <t>BERRY TOTALS, IRRIGATED, ENTIRE CROP - OPERATIONS WITH AREA GROWN</t>
  </si>
  <si>
    <t>BERRY TOTALS, IRRIGATED, ENTIRE CROP - OPERATIONS WITH AREA HARVESTED</t>
  </si>
  <si>
    <t>BERRY TOTALS, IRRIGATED, NONE OF CROP - ACRES GROWN</t>
  </si>
  <si>
    <t>BERRY TOTALS, IRRIGATED, NONE OF CROP - ACRES HARVESTED</t>
  </si>
  <si>
    <t>BERRY TOTALS, IRRIGATED, NONE OF CROP - OPERATIONS WITH AREA GROWN</t>
  </si>
  <si>
    <t>BERRY TOTALS, IRRIGATED, NONE OF CROP - OPERATIONS WITH AREA HARVESTED</t>
  </si>
  <si>
    <t>BLACKBERRIES, INCL DEWBERRIES &amp; MARIONBERRIES - ACRES BEARING</t>
  </si>
  <si>
    <t>BLACKBERRIES, INCL DEWBERRIES &amp; MARIONBERRIES - ACRES GROWN</t>
  </si>
  <si>
    <t>BLACKBERRIES, INCL DEWBERRIES &amp; MARIONBERRIES - ACRES NON-BEARING</t>
  </si>
  <si>
    <t>BLACKBERRIES, INCL DEWBERRIES &amp; MARIONBERRIES - OPERATIONS WITH AREA BEARING</t>
  </si>
  <si>
    <t>BLACKBERRIES, INCL DEWBERRIES &amp; MARIONBERRIES - OPERATIONS WITH AREA GROWN</t>
  </si>
  <si>
    <t>BLACKBERRIES, INCL DEWBERRIES &amp; MARIONBERRIES - OPERATIONS WITH AREA NON-BEARING</t>
  </si>
  <si>
    <t>BLUEBERRIES - ACRES BEARING</t>
  </si>
  <si>
    <t>BLUEBERRIES - ACRES GROWN</t>
  </si>
  <si>
    <t>BLUEBERRIES - ACRES NON-BEARING</t>
  </si>
  <si>
    <t>BLUEBERRIES - OPERATIONS WITH AREA BEARING</t>
  </si>
  <si>
    <t>BLUEBERRIES - OPERATIONS WITH AREA GROWN</t>
  </si>
  <si>
    <t>BLUEBERRIES - OPERATIONS WITH AREA NON-BEARING</t>
  </si>
  <si>
    <t>BLUEBERRIES, TAME - ACRES BEARING</t>
  </si>
  <si>
    <t>BLUEBERRIES, TAME - ACRES GROWN</t>
  </si>
  <si>
    <t>BLUEBERRIES, TAME - ACRES NON-BEARING</t>
  </si>
  <si>
    <t>BLUEBERRIES, TAME - OPERATIONS WITH AREA BEARING</t>
  </si>
  <si>
    <t>BLUEBERRIES, TAME - OPERATIONS WITH AREA GROWN</t>
  </si>
  <si>
    <t>BLUEBERRIES, TAME - OPERATIONS WITH AREA NON-BEARING</t>
  </si>
  <si>
    <t>BROCCOLI - ACRES HARVESTED</t>
  </si>
  <si>
    <t>BROCCOLI - OPERATIONS WITH AREA HARVESTED</t>
  </si>
  <si>
    <t>BROCCOLI, FRESH MARKET - ACRES HARVESTED</t>
  </si>
  <si>
    <t>BROCCOLI, FRESH MARKET - OPERATIONS WITH AREA HARVESTED</t>
  </si>
  <si>
    <t>BRUSSELS SPROUTS - ACRES HARVESTED</t>
  </si>
  <si>
    <t>BRUSSELS SPROUTS - OPERATIONS WITH AREA HARVESTED</t>
  </si>
  <si>
    <t>BRUSSELS SPROUTS, FRESH MARKET - ACRES HARVESTED</t>
  </si>
  <si>
    <t>BRUSSELS SPROUTS, FRESH MARKET - OPERATIONS WITH AREA HARVESTED</t>
  </si>
  <si>
    <t>CABBAGE, CHINESE - ACRES HARVESTED</t>
  </si>
  <si>
    <t>CABBAGE, CHINESE - OPERATIONS WITH AREA HARVESTED</t>
  </si>
  <si>
    <t>CABBAGE, CHINESE, FRESH MARKET - ACRES HARVESTED</t>
  </si>
  <si>
    <t>CABBAGE, CHINESE, FRESH MARKET - OPERATIONS WITH AREA HARVESTED</t>
  </si>
  <si>
    <t>CABBAGE, CHINESE, PROCESSING - ACRES HARVESTED</t>
  </si>
  <si>
    <t>CABBAGE, CHINESE, PROCESSING - OPERATIONS WITH AREA HARVESTED</t>
  </si>
  <si>
    <t>CABBAGE, HEAD - ACRES HARVESTED</t>
  </si>
  <si>
    <t>CABBAGE, HEAD - OPERATIONS WITH AREA HARVESTED</t>
  </si>
  <si>
    <t>CABBAGE, HEAD, FRESH MARKET - ACRES HARVESTED</t>
  </si>
  <si>
    <t>CABBAGE, HEAD, FRESH MARKET - OPERATIONS WITH AREA HARVESTED</t>
  </si>
  <si>
    <t>CABBAGE, HEAD, PROCESSING - ACRES HARVESTED</t>
  </si>
  <si>
    <t>CABBAGE, HEAD, PROCESSING - OPERATIONS WITH AREA HARVESTED</t>
  </si>
  <si>
    <t>CABBAGE, MUSTARD - ACRES HARVESTED</t>
  </si>
  <si>
    <t>CABBAGE, MUSTARD - OPERATIONS WITH AREA HARVESTED</t>
  </si>
  <si>
    <t>CABBAGE, MUSTARD, FRESH MARKET - ACRES HARVESTED</t>
  </si>
  <si>
    <t>CABBAGE, MUSTARD, FRESH MARKET - OPERATIONS WITH AREA HARVESTED</t>
  </si>
  <si>
    <t>CABBAGE, MUSTARD, PROCESSING - ACRES HARVESTED</t>
  </si>
  <si>
    <t>CABBAGE, MUSTARD, PROCESSING - OPERATIONS WITH AREA HARVESTED</t>
  </si>
  <si>
    <t>CARROTS - ACRES HARVESTED</t>
  </si>
  <si>
    <t>CARROTS - OPERATIONS WITH AREA HARVESTED</t>
  </si>
  <si>
    <t>CARROTS, FRESH MARKET - ACRES HARVESTED</t>
  </si>
  <si>
    <t>CARROTS, FRESH MARKET - OPERATIONS WITH AREA HARVESTED</t>
  </si>
  <si>
    <t>CARROTS, PROCESSING - ACRES HARVESTED</t>
  </si>
  <si>
    <t>CARROTS, PROCESSING - OPERATIONS WITH AREA HARVESTED</t>
  </si>
  <si>
    <t>CAULIFLOWER - ACRES HARVESTED</t>
  </si>
  <si>
    <t>CAULIFLOWER - OPERATIONS WITH AREA HARVESTED</t>
  </si>
  <si>
    <t>CAULIFLOWER, FRESH MARKET - ACRES HARVESTED</t>
  </si>
  <si>
    <t>CAULIFLOWER, FRESH MARKET - OPERATIONS WITH AREA HARVESTED</t>
  </si>
  <si>
    <t>CELERY - ACRES HARVESTED</t>
  </si>
  <si>
    <t>CELERY - OPERATIONS WITH AREA HARVESTED</t>
  </si>
  <si>
    <t>CELERY, FRESH MARKET - ACRES HARVESTED</t>
  </si>
  <si>
    <t>CELERY, FRESH MARKET - OPERATIONS WITH AREA HARVESTED</t>
  </si>
  <si>
    <t>CELERY, PROCESSING - ACRES HARVESTED</t>
  </si>
  <si>
    <t>CELERY, PROCESSING - OPERATIONS WITH AREA HARVESTED</t>
  </si>
  <si>
    <t>CHERIMOYAS - ACRES BEARING</t>
  </si>
  <si>
    <t>CHERIMOYAS - ACRES BEARING &amp; NON-BEARING</t>
  </si>
  <si>
    <t>CHERIMOYAS - ACRES NON-BEARING</t>
  </si>
  <si>
    <t>CHERIMOYAS - OPERATIONS WITH AREA BEARING</t>
  </si>
  <si>
    <t>CHERIMOYAS - OPERATIONS WITH AREA BEARING &amp; NON-BEARING</t>
  </si>
  <si>
    <t>CHERIMOYAS - OPERATIONS WITH AREA NON-BEARING</t>
  </si>
  <si>
    <t>CHERRIES, SWEET - ACRES BEARING</t>
  </si>
  <si>
    <t>CHERRIES, SWEET - ACRES BEARING &amp; NON-BEARING</t>
  </si>
  <si>
    <t>CHERRIES, SWEET - ACRES NON-BEARING</t>
  </si>
  <si>
    <t>CHERRIES, SWEET - OPERATIONS WITH AREA BEARING</t>
  </si>
  <si>
    <t>CHERRIES, SWEET - OPERATIONS WITH AREA BEARING &amp; NON-BEARING</t>
  </si>
  <si>
    <t>CHERRIES, SWEET - OPERATIONS WITH AREA NON-BEARING</t>
  </si>
  <si>
    <t>CHERRIES, TART - ACRES BEARING</t>
  </si>
  <si>
    <t>CHERRIES, TART - ACRES BEARING &amp; NON-BEARING</t>
  </si>
  <si>
    <t>CHERRIES, TART - ACRES NON-BEARING</t>
  </si>
  <si>
    <t>CHERRIES, TART - OPERATIONS WITH AREA BEARING</t>
  </si>
  <si>
    <t>CHERRIES, TART - OPERATIONS WITH AREA BEARING &amp; NON-BEARING</t>
  </si>
  <si>
    <t>CHERRIES, TART - OPERATIONS WITH AREA NON-BEARING</t>
  </si>
  <si>
    <t>CHESTNUTS - ACRES BEARING &amp; NON-BEARING</t>
  </si>
  <si>
    <t>CHESTNUTS - ACRES NON-BEARING</t>
  </si>
  <si>
    <t>CHESTNUTS - OPERATIONS WITH AREA BEARING &amp; NON-BEARING</t>
  </si>
  <si>
    <t>CHESTNUTS - OPERATIONS WITH AREA NON-BEARING</t>
  </si>
  <si>
    <t>CHICORY - ACRES HARVESTED</t>
  </si>
  <si>
    <t>CHICORY - OPERATIONS WITH AREA HARVESTED</t>
  </si>
  <si>
    <t>CHICORY, FRESH MARKET - ACRES HARVESTED</t>
  </si>
  <si>
    <t>CHICORY, FRESH MARKET - OPERATIONS WITH AREA HARVESTED</t>
  </si>
  <si>
    <t>CITRUS TOTALS - ACRES BEARING</t>
  </si>
  <si>
    <t>CITRUS TOTALS - ACRES BEARING &amp; NON-BEARING</t>
  </si>
  <si>
    <t>CITRUS TOTALS - ACRES NON-BEARING</t>
  </si>
  <si>
    <t>CITRUS TOTALS - OPERATIONS WITH AREA BEARING</t>
  </si>
  <si>
    <t>CITRUS TOTALS - OPERATIONS WITH AREA BEARING &amp; NON-BEARING</t>
  </si>
  <si>
    <t>CITRUS TOTALS - OPERATIONS WITH AREA NON-BEARING</t>
  </si>
  <si>
    <t>CITRUS, OTHER - ACRES BEARING</t>
  </si>
  <si>
    <t>CITRUS, OTHER - ACRES BEARING &amp; NON-BEARING</t>
  </si>
  <si>
    <t>CITRUS, OTHER - ACRES NON-BEARING</t>
  </si>
  <si>
    <t>CITRUS, OTHER - OPERATIONS WITH AREA BEARING</t>
  </si>
  <si>
    <t>CITRUS, OTHER - OPERATIONS WITH AREA BEARING &amp; NON-BEARING</t>
  </si>
  <si>
    <t>CITRUS, OTHER - OPERATIONS WITH AREA NON-BEARING</t>
  </si>
  <si>
    <t>COFFEE - ACRES BEARING</t>
  </si>
  <si>
    <t>COFFEE - ACRES BEARING &amp; NON-BEARING</t>
  </si>
  <si>
    <t>COFFEE - ACRES NON-BEARING</t>
  </si>
  <si>
    <t>COFFEE - OPERATIONS WITH AREA BEARING</t>
  </si>
  <si>
    <t>COFFEE - OPERATIONS WITH AREA BEARING &amp; NON-BEARING</t>
  </si>
  <si>
    <t>COFFEE - OPERATIONS WITH AREA NON-BEARING</t>
  </si>
  <si>
    <t>CORN - OPERATIONS WITH SALES</t>
  </si>
  <si>
    <t>CORN - SALES, MEASURED IN $</t>
  </si>
  <si>
    <t>CORN - SALES, MEASURED IN PCT OF FARM OPERATIONS</t>
  </si>
  <si>
    <t>CORN - SALES, MEASURED IN PCT OF FARM SALES</t>
  </si>
  <si>
    <t>CORN, GRAIN - ACRES HARVESTED</t>
  </si>
  <si>
    <t>CORN, GRAIN - OPERATIONS WITH AREA HARVESTED</t>
  </si>
  <si>
    <t>CORN, GRAIN - PRODUCTION, MEASURED IN BU</t>
  </si>
  <si>
    <t>CORN, GRAIN, IRRIGATED - ACRES HARVESTED</t>
  </si>
  <si>
    <t>CORN, GRAIN, IRRIGATED - OPERATIONS WITH AREA HARVESTED</t>
  </si>
  <si>
    <t>CORN, GRAIN, IRRIGATED - WATER APPLIED, MEASURED IN ACRE FEET / ACRE</t>
  </si>
  <si>
    <t>CORN, GRAIN, IRRIGATED - YIELD, MEASURED IN BU / ACRE</t>
  </si>
  <si>
    <t>CORN, GRAIN, IRRIGATED, ENTIRE CROP - ACRES HARVESTED</t>
  </si>
  <si>
    <t>CORN, GRAIN, IRRIGATED, ENTIRE CROP - OPERATIONS WITH AREA HARVESTED</t>
  </si>
  <si>
    <t>CORN, GRAIN, IRRIGATED, ENTIRE CROP - YIELD, MEASURED IN BU / ACRE</t>
  </si>
  <si>
    <t>CORN, GRAIN, IRRIGATED, NONE OF CROP - ACRES HARVESTED</t>
  </si>
  <si>
    <t>CORN, GRAIN, IRRIGATED, NONE OF CROP - OPERATIONS WITH AREA HARVESTED</t>
  </si>
  <si>
    <t>CORN, GRAIN, IRRIGATED, NONE OF CROP - YIELD, MEASURED IN BU / ACRE</t>
  </si>
  <si>
    <t>CORN, GRAIN, IRRIGATED, PART OF CROP - OPERATIONS WITH AREA HARVESTED</t>
  </si>
  <si>
    <t>CORN, GRAIN, IRRIGATED, PART OF CROP - YIELD, MEASURED IN BU / ACRE</t>
  </si>
  <si>
    <t>CORN, GRAIN, IRRIGATED, PART OF CROP, IRRIGATED PORTION - ACRES HARVESTED</t>
  </si>
  <si>
    <t>CORN, GRAIN, IRRIGATED, PART OF CROP, NON-IRRIGATED PORTION - ACRES HARVESTED</t>
  </si>
  <si>
    <t>CORN, SILAGE - ACRES HARVESTED</t>
  </si>
  <si>
    <t>CORN, SILAGE - OPERATIONS WITH AREA HARVESTED</t>
  </si>
  <si>
    <t>CORN, SILAGE - PRODUCTION, MEASURED IN TONS</t>
  </si>
  <si>
    <t>CORN, SILAGE, IRRIGATED - ACRES HARVESTED</t>
  </si>
  <si>
    <t>CORN, SILAGE, IRRIGATED - OPERATIONS WITH AREA HARVESTED</t>
  </si>
  <si>
    <t>CORN, SILAGE, IRRIGATED, ENTIRE CROP - ACRES HARVESTED</t>
  </si>
  <si>
    <t>CORN, SILAGE, IRRIGATED, ENTIRE CROP - OPERATIONS WITH AREA HARVESTED</t>
  </si>
  <si>
    <t>CORN, SILAGE, IRRIGATED, ENTIRE CROP - YIELD, MEASURED IN TONS / ACRE</t>
  </si>
  <si>
    <t>CORN, SILAGE, IRRIGATED, NONE OF CROP - ACRES HARVESTED</t>
  </si>
  <si>
    <t>CORN, SILAGE, IRRIGATED, NONE OF CROP - OPERATIONS WITH AREA HARVESTED</t>
  </si>
  <si>
    <t>CORN, SILAGE, IRRIGATED, NONE OF CROP - YIELD, MEASURED IN TONS / ACRE</t>
  </si>
  <si>
    <t>CROP TOTALS - OPERATIONS WITH SALES</t>
  </si>
  <si>
    <t>CROP TOTALS - SALES, MEASURED IN $</t>
  </si>
  <si>
    <t>CROP TOTALS - SALES, MEASURED IN PCT OF FARM OPERATIONS</t>
  </si>
  <si>
    <t>CROP TOTALS - SALES, MEASURED IN PCT OF FARM SALES</t>
  </si>
  <si>
    <t>CROPS, OTHER, IRRIGATED - ACRES HARVESTED</t>
  </si>
  <si>
    <t>CROPS, OTHER, IRRIGATED - OPERATIONS WITH AREA HARVESTED</t>
  </si>
  <si>
    <t>CROPS, OTHER, IRRIGATED - WATER APPLIED, MEASURED IN ACRE FEET / ACRE</t>
  </si>
  <si>
    <t>CUCUMBERS - ACRES HARVESTED</t>
  </si>
  <si>
    <t>CUCUMBERS - OPERATIONS WITH AREA HARVESTED</t>
  </si>
  <si>
    <t>CUCUMBERS, FRESH MARKET - ACRES HARVESTED</t>
  </si>
  <si>
    <t>CUCUMBERS, FRESH MARKET - OPERATIONS WITH AREA HARVESTED</t>
  </si>
  <si>
    <t>CUCUMBERS, PROCESSING, PICKLES - ACRES HARVESTED</t>
  </si>
  <si>
    <t>CUCUMBERS, PROCESSING, PICKLES - OPERATIONS WITH AREA HARVESTED</t>
  </si>
  <si>
    <t>CURRANTS - ACRES BEARING</t>
  </si>
  <si>
    <t>CURRANTS - ACRES GROWN</t>
  </si>
  <si>
    <t>CURRANTS - OPERATIONS WITH AREA BEARING</t>
  </si>
  <si>
    <t>CURRANTS - OPERATIONS WITH AREA GROWN</t>
  </si>
  <si>
    <t>DAIKON - ACRES HARVESTED</t>
  </si>
  <si>
    <t>DAIKON - OPERATIONS WITH AREA HARVESTED</t>
  </si>
  <si>
    <t>DAIKON, FRESH MARKET - ACRES HARVESTED</t>
  </si>
  <si>
    <t>DAIKON, FRESH MARKET - OPERATIONS WITH AREA HARVESTED</t>
  </si>
  <si>
    <t>DAIKON, PROCESSING - ACRES HARVESTED</t>
  </si>
  <si>
    <t>DAIKON, PROCESSING - OPERATIONS WITH AREA HARVESTED</t>
  </si>
  <si>
    <t>DATES - ACRES BEARING</t>
  </si>
  <si>
    <t>DATES - ACRES BEARING &amp; NON-BEARING</t>
  </si>
  <si>
    <t>DATES - ACRES NON-BEARING</t>
  </si>
  <si>
    <t>DATES - OPERATIONS WITH AREA BEARING</t>
  </si>
  <si>
    <t>DATES - OPERATIONS WITH AREA BEARING &amp; NON-BEARING</t>
  </si>
  <si>
    <t>DATES - OPERATIONS WITH AREA NON-BEARING</t>
  </si>
  <si>
    <t>EGGPLANT - ACRES HARVESTED</t>
  </si>
  <si>
    <t>EGGPLANT - OPERATIONS WITH AREA HARVESTED</t>
  </si>
  <si>
    <t>EGGPLANT, FRESH MARKET - ACRES HARVESTED</t>
  </si>
  <si>
    <t>EGGPLANT, FRESH MARKET - OPERATIONS WITH AREA HARVESTED</t>
  </si>
  <si>
    <t>EGGPLANT, PROCESSING - ACRES HARVESTED</t>
  </si>
  <si>
    <t>EGGPLANT, PROCESSING - OPERATIONS WITH AREA HARVESTED</t>
  </si>
  <si>
    <t>ELDERBERRIES - ACRES GROWN</t>
  </si>
  <si>
    <t>ELDERBERRIES - ACRES NON-BEARING</t>
  </si>
  <si>
    <t>ELDERBERRIES - OPERATIONS WITH AREA GROWN</t>
  </si>
  <si>
    <t>ELDERBERRIES - OPERATIONS WITH AREA NON-BEARING</t>
  </si>
  <si>
    <t>ESCAROLE &amp; ENDIVE - ACRES HARVESTED</t>
  </si>
  <si>
    <t>ESCAROLE &amp; ENDIVE - OPERATIONS WITH AREA HARVESTED</t>
  </si>
  <si>
    <t>ESCAROLE &amp; ENDIVE, FRESH MARKET - ACRES HARVESTED</t>
  </si>
  <si>
    <t>ESCAROLE &amp; ENDIVE, FRESH MARKET - OPERATIONS WITH AREA HARVESTED</t>
  </si>
  <si>
    <t>FIELD CROPS, OTHER - ACRES HARVESTED</t>
  </si>
  <si>
    <t>FIELD CROPS, OTHER - OPERATIONS WITH AREA HARVESTED</t>
  </si>
  <si>
    <t>FIELD CROPS, OTHER, INCL HAY - OPERATIONS WITH SALES</t>
  </si>
  <si>
    <t>FIELD CROPS, OTHER, INCL HAY - SALES, MEASURED IN $</t>
  </si>
  <si>
    <t>FIELD CROPS, OTHER, INCL HAY - SALES, MEASURED IN PCT OF FARM OPERATIONS</t>
  </si>
  <si>
    <t>FIELD CROPS, OTHER, INCL HAY - SALES, MEASURED IN PCT OF FARM SALES</t>
  </si>
  <si>
    <t>FIELD CROPS, OTHER, IRRIGATED - ACRES HARVESTED</t>
  </si>
  <si>
    <t>FIELD CROPS, OTHER, IRRIGATED - OPERATIONS WITH AREA HARVESTED</t>
  </si>
  <si>
    <t>FIELD CROPS, OTHER, PRODUCTION CONTRACT - OPERATIONS WITH PRODUCTION</t>
  </si>
  <si>
    <t>FIGS - ACRES BEARING</t>
  </si>
  <si>
    <t>FIGS - ACRES BEARING &amp; NON-BEARING</t>
  </si>
  <si>
    <t>FIGS - ACRES NON-BEARING</t>
  </si>
  <si>
    <t>FIGS - OPERATIONS WITH AREA BEARING</t>
  </si>
  <si>
    <t>FIGS - OPERATIONS WITH AREA BEARING &amp; NON-BEARING</t>
  </si>
  <si>
    <t>FIGS - OPERATIONS WITH AREA NON-BEARING</t>
  </si>
  <si>
    <t>FRUIT &amp; TREE NUT TOTALS - OPERATIONS WITH SALES</t>
  </si>
  <si>
    <t>FRUIT &amp; TREE NUT TOTALS - SALES, MEASURED IN $</t>
  </si>
  <si>
    <t>FRUIT &amp; TREE NUT TOTALS - SALES, MEASURED IN PCT OF FARM OPERATIONS</t>
  </si>
  <si>
    <t>FRUIT &amp; TREE NUT TOTALS - SALES, MEASURED IN PCT OF FARM SALES</t>
  </si>
  <si>
    <t>FRUIT &amp; TREE NUT TOTALS, (EXCL BERRIES) - OPERATIONS WITH SALES</t>
  </si>
  <si>
    <t>FRUIT &amp; TREE NUT TOTALS, (EXCL BERRIES) - SALES, MEASURED IN $</t>
  </si>
  <si>
    <t>FRUIT &amp; TREE NUT TOTALS, (EXCL BERRIES) - SALES, MEASURED IN PCT OF FARM OPERATIONS</t>
  </si>
  <si>
    <t>FRUIT &amp; TREE NUT TOTALS, (EXCL BERRIES) - SALES, MEASURED IN PCT OF FARM SALES</t>
  </si>
  <si>
    <t>GARLIC - ACRES HARVESTED</t>
  </si>
  <si>
    <t>GARLIC - OPERATIONS WITH AREA HARVESTED</t>
  </si>
  <si>
    <t>GARLIC, FRESH MARKET - ACRES HARVESTED</t>
  </si>
  <si>
    <t>GARLIC, FRESH MARKET - OPERATIONS WITH AREA HARVESTED</t>
  </si>
  <si>
    <t>GINGER ROOT - ACRES HARVESTED</t>
  </si>
  <si>
    <t>GINGER ROOT - OPERATIONS WITH AREA HARVESTED</t>
  </si>
  <si>
    <t>GINGER ROOT - PRODUCTION, MEASURED IN LB</t>
  </si>
  <si>
    <t>GINGER ROOT, FRESH MARKET - ACRES HARVESTED</t>
  </si>
  <si>
    <t>GINGER ROOT, FRESH MARKET - OPERATIONS WITH AREA HARVESTED</t>
  </si>
  <si>
    <t>GINGER ROOT, IRRIGATED - ACRES HARVESTED</t>
  </si>
  <si>
    <t>GINGER ROOT, IRRIGATED - OPERATIONS WITH AREA HARVESTED</t>
  </si>
  <si>
    <t>GINGER ROOT, PROCESSING - ACRES HARVESTED</t>
  </si>
  <si>
    <t>GINGER ROOT, PROCESSING - OPERATIONS WITH AREA HARVESTED</t>
  </si>
  <si>
    <t>GOOSEBERRIES - ACRES GROWN</t>
  </si>
  <si>
    <t>GOOSEBERRIES - ACRES NON-BEARING</t>
  </si>
  <si>
    <t>GOOSEBERRIES - OPERATIONS WITH AREA GROWN</t>
  </si>
  <si>
    <t>GOOSEBERRIES - OPERATIONS WITH AREA NON-BEARING</t>
  </si>
  <si>
    <t>GOURDS - ACRES HARVESTED</t>
  </si>
  <si>
    <t>GOURDS - OPERATIONS WITH AREA HARVESTED</t>
  </si>
  <si>
    <t>GOURDS, FRESH MARKET - ACRES HARVESTED</t>
  </si>
  <si>
    <t>GOURDS, FRESH MARKET - OPERATIONS WITH AREA HARVESTED</t>
  </si>
  <si>
    <t>GOURDS, PROCESSING - ACRES HARVESTED</t>
  </si>
  <si>
    <t>GOURDS, PROCESSING - OPERATIONS WITH AREA HARVESTED</t>
  </si>
  <si>
    <t>GRAIN - OPERATIONS WITH SALES</t>
  </si>
  <si>
    <t>GRAIN - SALES, MEASURED IN $</t>
  </si>
  <si>
    <t>GRAIN - SALES, MEASURED IN PCT OF FARM OPERATIONS</t>
  </si>
  <si>
    <t>GRAIN - SALES, MEASURED IN PCT OF FARM SALES</t>
  </si>
  <si>
    <t>GRAIN, OTHER - OPERATIONS WITH SALES</t>
  </si>
  <si>
    <t>GRAIN, OTHER - SALES, MEASURED IN $</t>
  </si>
  <si>
    <t>GRAIN, OTHER - SALES, MEASURED IN PCT OF FARM OPERATIONS</t>
  </si>
  <si>
    <t>GRAIN, OTHER - SALES, MEASURED IN PCT OF FARM SALES</t>
  </si>
  <si>
    <t>GRAIN, PRODUCTION CONTRACT - OPERATIONS WITH PRODUCTION</t>
  </si>
  <si>
    <t>GRAPEFRUIT - ACRES BEARING</t>
  </si>
  <si>
    <t>GRAPEFRUIT - ACRES BEARING &amp; NON-BEARING</t>
  </si>
  <si>
    <t>GRAPEFRUIT - ACRES NON-BEARING</t>
  </si>
  <si>
    <t>GRAPEFRUIT - OPERATIONS WITH AREA BEARING</t>
  </si>
  <si>
    <t>GRAPEFRUIT - OPERATIONS WITH AREA BEARING &amp; NON-BEARING</t>
  </si>
  <si>
    <t>GRAPEFRUIT - OPERATIONS WITH AREA NON-BEARING</t>
  </si>
  <si>
    <t>GRAPES - ACRES BEARING</t>
  </si>
  <si>
    <t>GRAPES - ACRES BEARING &amp; NON-BEARING</t>
  </si>
  <si>
    <t>GRAPES - ACRES NON-BEARING</t>
  </si>
  <si>
    <t>GRAPES - OPERATIONS WITH AREA BEARING</t>
  </si>
  <si>
    <t>GRAPES - OPERATIONS WITH AREA BEARING &amp; NON-BEARING</t>
  </si>
  <si>
    <t>GRAPES - OPERATIONS WITH AREA NON-BEARING</t>
  </si>
  <si>
    <t>GRASSES &amp; LEGUMES TOTALS, SEED - ACRES HARVESTED</t>
  </si>
  <si>
    <t>GRASSES &amp; LEGUMES TOTALS, SEED - OPERATIONS WITH AREA HARVESTED</t>
  </si>
  <si>
    <t>GRASSES &amp; LEGUMES, OTHER, SEED - ACRES HARVESTED</t>
  </si>
  <si>
    <t>GRASSES &amp; LEGUMES, OTHER, SEED - OPERATIONS WITH AREA HARVESTED</t>
  </si>
  <si>
    <t>GRASSES &amp; LEGUMES, OTHER, SEED - PRODUCTION, MEASURED IN LB</t>
  </si>
  <si>
    <t>GREENS, COLLARD - ACRES HARVESTED</t>
  </si>
  <si>
    <t>GREENS, COLLARD - OPERATIONS WITH AREA HARVESTED</t>
  </si>
  <si>
    <t>GREENS, COLLARD, FRESH MARKET - ACRES HARVESTED</t>
  </si>
  <si>
    <t>GREENS, COLLARD, FRESH MARKET - OPERATIONS WITH AREA HARVESTED</t>
  </si>
  <si>
    <t>GREENS, KALE - ACRES HARVESTED</t>
  </si>
  <si>
    <t>GREENS, KALE - OPERATIONS WITH AREA HARVESTED</t>
  </si>
  <si>
    <t>GREENS, KALE, FRESH MARKET - ACRES HARVESTED</t>
  </si>
  <si>
    <t>GREENS, KALE, FRESH MARKET - OPERATIONS WITH AREA HARVESTED</t>
  </si>
  <si>
    <t>GREENS, KALE, PROCESSING - ACRES HARVESTED</t>
  </si>
  <si>
    <t>GREENS, KALE, PROCESSING - OPERATIONS WITH AREA HARVESTED</t>
  </si>
  <si>
    <t>GREENS, MUSTARD - ACRES HARVESTED</t>
  </si>
  <si>
    <t>GREENS, MUSTARD - OPERATIONS WITH AREA HARVESTED</t>
  </si>
  <si>
    <t>GREENS, MUSTARD, FRESH MARKET - ACRES HARVESTED</t>
  </si>
  <si>
    <t>GREENS, MUSTARD, FRESH MARKET - OPERATIONS WITH AREA HARVESTED</t>
  </si>
  <si>
    <t>GREENS, MUSTARD, PROCESSING - ACRES HARVESTED</t>
  </si>
  <si>
    <t>GREENS, MUSTARD, PROCESSING - OPERATIONS WITH AREA HARVESTED</t>
  </si>
  <si>
    <t>GREENS, TURNIP - ACRES HARVESTED</t>
  </si>
  <si>
    <t>GREENS, TURNIP - OPERATIONS WITH AREA HARVESTED</t>
  </si>
  <si>
    <t>GREENS, TURNIP, FRESH MARKET - ACRES HARVESTED</t>
  </si>
  <si>
    <t>GREENS, TURNIP, FRESH MARKET - OPERATIONS WITH AREA HARVESTED</t>
  </si>
  <si>
    <t>GUAVAS - ACRES BEARING</t>
  </si>
  <si>
    <t>GUAVAS - ACRES BEARING &amp; NON-BEARING</t>
  </si>
  <si>
    <t>GUAVAS - ACRES NON-BEARING</t>
  </si>
  <si>
    <t>GUAVAS - OPERATIONS WITH AREA BEARING</t>
  </si>
  <si>
    <t>GUAVAS - OPERATIONS WITH AREA BEARING &amp; NON-BEARING</t>
  </si>
  <si>
    <t>GUAVAS - OPERATIONS WITH AREA NON-BEARING</t>
  </si>
  <si>
    <t>HAY - ACRES HARVESTED</t>
  </si>
  <si>
    <t>HAY - OPERATIONS WITH AREA HARVESTED</t>
  </si>
  <si>
    <t>HAY - PRODUCTION, MEASURED IN TONS</t>
  </si>
  <si>
    <t>HAY, (EXCL ALFALFA) - ACRES HARVESTED</t>
  </si>
  <si>
    <t>HAY, (EXCL ALFALFA) - OPERATIONS WITH AREA HARVESTED</t>
  </si>
  <si>
    <t>HAY, (EXCL ALFALFA) - PRODUCTION, MEASURED IN TONS</t>
  </si>
  <si>
    <t>HAY, (EXCL ALFALFA), IRRIGATED - ACRES HARVESTED</t>
  </si>
  <si>
    <t>HAY, (EXCL ALFALFA), IRRIGATED - OPERATIONS WITH AREA HARVESTED</t>
  </si>
  <si>
    <t>HAY, (EXCL ALFALFA), IRRIGATED, ENTIRE CROP - ACRES HARVESTED</t>
  </si>
  <si>
    <t>HAY, (EXCL ALFALFA), IRRIGATED, ENTIRE CROP - OPERATIONS WITH AREA HARVESTED</t>
  </si>
  <si>
    <t>HAY, (EXCL ALFALFA), IRRIGATED, ENTIRE CROP - YIELD, MEASURED IN TONS / ACRE</t>
  </si>
  <si>
    <t>HAY, (EXCL ALFALFA), IRRIGATED, NONE OF CROP - ACRES HARVESTED</t>
  </si>
  <si>
    <t>HAY, (EXCL ALFALFA), IRRIGATED, NONE OF CROP - OPERATIONS WITH AREA HARVESTED</t>
  </si>
  <si>
    <t>HAY, (EXCL ALFALFA), IRRIGATED, NONE OF CROP - YIELD, MEASURED IN TONS / ACRE</t>
  </si>
  <si>
    <t>HAY, ALFALFA - ACRES HARVESTED</t>
  </si>
  <si>
    <t>HAY, ALFALFA - OPERATIONS WITH AREA HARVESTED</t>
  </si>
  <si>
    <t>HAY, ALFALFA - PRODUCTION, MEASURED IN TONS</t>
  </si>
  <si>
    <t>HAY, ALFALFA, IRRIGATED - ACRES HARVESTED</t>
  </si>
  <si>
    <t>HAY, ALFALFA, IRRIGATED - OPERATIONS WITH AREA HARVESTED</t>
  </si>
  <si>
    <t>HAY, ALFALFA, IRRIGATED, ENTIRE CROP - ACRES HARVESTED</t>
  </si>
  <si>
    <t>HAY, ALFALFA, IRRIGATED, ENTIRE CROP - OPERATIONS WITH AREA HARVESTED</t>
  </si>
  <si>
    <t>HAY, ALFALFA, IRRIGATED, ENTIRE CROP - YIELD, MEASURED IN TONS / ACRE</t>
  </si>
  <si>
    <t>HAY, ALFALFA, IRRIGATED, NONE OF CROP - ACRES HARVESTED</t>
  </si>
  <si>
    <t>HAY, ALFALFA, IRRIGATED, NONE OF CROP - OPERATIONS WITH AREA HARVESTED</t>
  </si>
  <si>
    <t>HAY, ALFALFA, IRRIGATED, NONE OF CROP - YIELD, MEASURED IN TONS / ACRE</t>
  </si>
  <si>
    <t>HAY, IRRIGATED - ACRES HARVESTED</t>
  </si>
  <si>
    <t>HAY, IRRIGATED - OPERATIONS WITH AREA HARVESTED</t>
  </si>
  <si>
    <t>HAY, TAME, (EXCL ALFALFA &amp; SMALL GRAIN) - ACRES HARVESTED</t>
  </si>
  <si>
    <t>HAY, TAME, (EXCL ALFALFA &amp; SMALL GRAIN) - OPERATIONS WITH AREA HARVESTED</t>
  </si>
  <si>
    <t>HAY, TAME, (EXCL ALFALFA &amp; SMALL GRAIN) - PRODUCTION, MEASURED IN TONS</t>
  </si>
  <si>
    <t>HAY, TAME, (EXCL ALFALFA &amp; SMALL GRAIN), IRRIGATED - ACRES HARVESTED</t>
  </si>
  <si>
    <t>HAY, TAME, (EXCL ALFALFA &amp; SMALL GRAIN), IRRIGATED - OPERATIONS WITH AREA HARVESTED</t>
  </si>
  <si>
    <t>HAY, TAME, (EXCL ALFALFA &amp; SMALL GRAIN), IRRIGATED, ENTIRE CROP - ACRES HARVESTED</t>
  </si>
  <si>
    <t>HAY, TAME, (EXCL ALFALFA &amp; SMALL GRAIN), IRRIGATED, ENTIRE CROP - OPERATIONS WITH AREA HARVESTED</t>
  </si>
  <si>
    <t>HAY, TAME, (EXCL ALFALFA &amp; SMALL GRAIN), IRRIGATED, ENTIRE CROP - YIELD, MEASURED IN TONS / ACRE</t>
  </si>
  <si>
    <t>HAY, TAME, (EXCL ALFALFA &amp; SMALL GRAIN), IRRIGATED, NONE OF CROP - ACRES HARVESTED</t>
  </si>
  <si>
    <t>HAY, TAME, (EXCL ALFALFA &amp; SMALL GRAIN), IRRIGATED, NONE OF CROP - OPERATIONS WITH AREA HARVESTED</t>
  </si>
  <si>
    <t>HAY, TAME, (EXCL ALFALFA &amp; SMALL GRAIN), IRRIGATED, NONE OF CROP - YIELD, MEASURED IN TONS / ACRE</t>
  </si>
  <si>
    <t>HAY, TAME, (EXCL ALFALFA &amp; SMALL GRAIN), IRRIGATED, PART OF CROP - OPERATIONS WITH AREA HARVESTED</t>
  </si>
  <si>
    <t>HAY, TAME, (EXCL ALFALFA &amp; SMALL GRAIN), IRRIGATED, PART OF CROP - YIELD, MEASURED IN TONS / ACRE</t>
  </si>
  <si>
    <t>HAY, TAME, (EXCL ALFALFA &amp; SMALL GRAIN), IRRIGATED, PART OF CROP, IRRIGATED PORTION - ACRES HARVESTED</t>
  </si>
  <si>
    <t>HAY &amp; HAYLAGE - ACRES HARVESTED</t>
  </si>
  <si>
    <t>HAY &amp; HAYLAGE - OPERATIONS WITH AREA HARVESTED</t>
  </si>
  <si>
    <t>HAY &amp; HAYLAGE - PRODUCTION, MEASURED IN TONS, DRY BASIS</t>
  </si>
  <si>
    <t>HAY &amp; HAYLAGE, (EXCL ALFALFA), IRRIGATED - ACRES HARVESTED</t>
  </si>
  <si>
    <t>HAY &amp; HAYLAGE, (EXCL ALFALFA), IRRIGATED - OPERATIONS WITH AREA HARVESTED</t>
  </si>
  <si>
    <t>HAY &amp; HAYLAGE, (EXCL ALFALFA), IRRIGATED - WATER APPLIED, MEASURED IN ACRE FEET / ACRE</t>
  </si>
  <si>
    <t>HAY &amp; HAYLAGE, (EXCL ALFALFA), IRRIGATED - YIELD, MEASURED IN TONS / ACRE, DRY BASIS</t>
  </si>
  <si>
    <t>HAY &amp; HAYLAGE, ALFALFA, IRRIGATED - ACRES HARVESTED</t>
  </si>
  <si>
    <t>HAY &amp; HAYLAGE, ALFALFA, IRRIGATED - OPERATIONS WITH AREA HARVESTED</t>
  </si>
  <si>
    <t>HAY &amp; HAYLAGE, ALFALFA, IRRIGATED - WATER APPLIED, MEASURED IN ACRE FEET / ACRE</t>
  </si>
  <si>
    <t>HAY &amp; HAYLAGE, ALFALFA, IRRIGATED - YIELD, MEASURED IN TONS / ACRE, DRY BASIS</t>
  </si>
  <si>
    <t>HAY &amp; HAYLAGE, IRRIGATED - ACRES HARVESTED</t>
  </si>
  <si>
    <t>HAY &amp; HAYLAGE, IRRIGATED - OPERATIONS WITH AREA HARVESTED</t>
  </si>
  <si>
    <t>HAY &amp; HAYLAGE, IRRIGATED, ENTIRE CROP - ACRES HARVESTED</t>
  </si>
  <si>
    <t>HAY &amp; HAYLAGE, IRRIGATED, ENTIRE CROP - OPERATIONS WITH AREA HARVESTED</t>
  </si>
  <si>
    <t>HAY &amp; HAYLAGE, IRRIGATED, NONE OF CROP - ACRES HARVESTED</t>
  </si>
  <si>
    <t>HAY &amp; HAYLAGE, IRRIGATED, NONE OF CROP - OPERATIONS WITH AREA HARVESTED</t>
  </si>
  <si>
    <t>HAY &amp; HAYLAGE, IRRIGATED, PART OF CROP - OPERATIONS WITH AREA HARVESTED</t>
  </si>
  <si>
    <t>HAY &amp; HAYLAGE, IRRIGATED, PART OF CROP, IRRIGATED PORTION - ACRES HARVESTED</t>
  </si>
  <si>
    <t>HAY &amp; HAYLAGE, IRRIGATED, PART OF CROP, NON-IRRIGATED PORTION - ACRES HARVESTED</t>
  </si>
  <si>
    <t>HAYLAGE - ACRES HARVESTED</t>
  </si>
  <si>
    <t>HAYLAGE - OPERATIONS WITH AREA HARVESTED</t>
  </si>
  <si>
    <t>HAYLAGE - PRODUCTION, MEASURED IN TONS</t>
  </si>
  <si>
    <t>HAYLAGE, (EXCL ALFALFA) - ACRES HARVESTED</t>
  </si>
  <si>
    <t>HAYLAGE, (EXCL ALFALFA) - OPERATIONS WITH AREA HARVESTED</t>
  </si>
  <si>
    <t>HAYLAGE, (EXCL ALFALFA) - PRODUCTION, MEASURED IN TONS</t>
  </si>
  <si>
    <t>HAYLAGE, (EXCL ALFALFA), IRRIGATED - ACRES HARVESTED</t>
  </si>
  <si>
    <t>HAYLAGE, (EXCL ALFALFA), IRRIGATED - OPERATIONS WITH AREA HARVESTED</t>
  </si>
  <si>
    <t>HAYLAGE, (EXCL ALFALFA), IRRIGATED, ENTIRE CROP - ACRES HARVESTED</t>
  </si>
  <si>
    <t>HAYLAGE, (EXCL ALFALFA), IRRIGATED, ENTIRE CROP - OPERATIONS WITH AREA HARVESTED</t>
  </si>
  <si>
    <t>HAYLAGE, (EXCL ALFALFA), IRRIGATED, ENTIRE CROP - YIELD, MEASURED IN TONS / ACRE</t>
  </si>
  <si>
    <t>HAYLAGE, (EXCL ALFALFA), IRRIGATED, NONE OF CROP - ACRES HARVESTED</t>
  </si>
  <si>
    <t>HAYLAGE, (EXCL ALFALFA), IRRIGATED, NONE OF CROP - OPERATIONS WITH AREA HARVESTED</t>
  </si>
  <si>
    <t>HAYLAGE, (EXCL ALFALFA), IRRIGATED, NONE OF CROP - YIELD, MEASURED IN TONS / ACRE</t>
  </si>
  <si>
    <t>HAYLAGE, (EXCL ALFALFA), IRRIGATED, PART OF CROP - OPERATIONS WITH AREA HARVESTED</t>
  </si>
  <si>
    <t>HAYLAGE, (EXCL ALFALFA), IRRIGATED, PART OF CROP - YIELD, MEASURED IN TONS / ACRE</t>
  </si>
  <si>
    <t>HAYLAGE, (EXCL ALFALFA), IRRIGATED, PART OF CROP, IRRIGATED PORTION - ACRES HARVESTED</t>
  </si>
  <si>
    <t>HAYLAGE, (EXCL ALFALFA), IRRIGATED, PART OF CROP, NON-IRRIGATED PORTION - ACRES HARVESTED</t>
  </si>
  <si>
    <t>HAYLAGE, ALFALFA - ACRES HARVESTED</t>
  </si>
  <si>
    <t>HAYLAGE, ALFALFA - OPERATIONS WITH AREA HARVESTED</t>
  </si>
  <si>
    <t>HAYLAGE, ALFALFA - PRODUCTION, MEASURED IN TONS</t>
  </si>
  <si>
    <t>HAYLAGE, ALFALFA, IRRIGATED - ACRES HARVESTED</t>
  </si>
  <si>
    <t>HAYLAGE, ALFALFA, IRRIGATED - OPERATIONS WITH AREA HARVESTED</t>
  </si>
  <si>
    <t>HAYLAGE, ALFALFA, IRRIGATED, ENTIRE CROP - ACRES HARVESTED</t>
  </si>
  <si>
    <t>HAYLAGE, ALFALFA, IRRIGATED, ENTIRE CROP - OPERATIONS WITH AREA HARVESTED</t>
  </si>
  <si>
    <t>HAYLAGE, ALFALFA, IRRIGATED, ENTIRE CROP - YIELD, MEASURED IN TONS / ACRE</t>
  </si>
  <si>
    <t>HAYLAGE, IRRIGATED - ACRES HARVESTED</t>
  </si>
  <si>
    <t>HAYLAGE, IRRIGATED - OPERATIONS WITH AREA HARVESTED</t>
  </si>
  <si>
    <t>HAZELNUTS - ACRES BEARING &amp; NON-BEARING</t>
  </si>
  <si>
    <t>HAZELNUTS - ACRES NON-BEARING</t>
  </si>
  <si>
    <t>HAZELNUTS - OPERATIONS WITH AREA BEARING &amp; NON-BEARING</t>
  </si>
  <si>
    <t>HAZELNUTS - OPERATIONS WITH AREA NON-BEARING</t>
  </si>
  <si>
    <t>HEMP, INDUSTRIAL, IN THE OPEN, FLORAL - ACRES HARVESTED</t>
  </si>
  <si>
    <t>HEMP, INDUSTRIAL, IN THE OPEN, FLORAL - OPERATIONS WITH AREA HARVESTED</t>
  </si>
  <si>
    <t>HEMP, INDUSTRIAL, IN THE OPEN, FLORAL - PRODUCTION, MEASURED IN LB</t>
  </si>
  <si>
    <t>HEMP, INDUSTRIAL, IN THE OPEN, IRRIGATED, FLORAL - ACRES HARVESTED</t>
  </si>
  <si>
    <t>HEMP, INDUSTRIAL, IN THE OPEN, IRRIGATED, FLORAL - OPERATIONS WITH AREA HARVESTED</t>
  </si>
  <si>
    <t>HEMP, INDUSTRIAL, UNDER PROTECTION, COMPLETE GROWS - OPERATIONS WITH AREA IN PRODUCTION</t>
  </si>
  <si>
    <t>HEMP, INDUSTRIAL, UNDER PROTECTION, COMPLETE GROWS - OPERATIONS WITH SALES</t>
  </si>
  <si>
    <t>HEMP, INDUSTRIAL, UNDER PROTECTION, COMPLETE GROWS - SALES, MEASURED IN $</t>
  </si>
  <si>
    <t>HEMP, INDUSTRIAL, UNDER PROTECTION, COMPLETE GROWS - SQ FT IN PRODUCTION</t>
  </si>
  <si>
    <t>HERBS, DRY - ACRES HARVESTED</t>
  </si>
  <si>
    <t>HERBS, DRY - OPERATIONS WITH AREA HARVESTED</t>
  </si>
  <si>
    <t>HERBS, DRY - PRODUCTION, MEASURED IN LB</t>
  </si>
  <si>
    <t>HERBS, DRY, IRRIGATED - ACRES HARVESTED</t>
  </si>
  <si>
    <t>HERBS, DRY, IRRIGATED - OPERATIONS WITH AREA HARVESTED</t>
  </si>
  <si>
    <t>HERBS, FRESH CUT - ACRES HARVESTED</t>
  </si>
  <si>
    <t>HERBS, FRESH CUT - OPERATIONS WITH AREA HARVESTED</t>
  </si>
  <si>
    <t>HERBS, FRESH CUT, FRESH MARKET - ACRES HARVESTED</t>
  </si>
  <si>
    <t>HERBS, FRESH CUT, FRESH MARKET - OPERATIONS WITH AREA HARVESTED</t>
  </si>
  <si>
    <t>HORSERADISH - ACRES HARVESTED</t>
  </si>
  <si>
    <t>HORSERADISH - OPERATIONS WITH AREA HARVESTED</t>
  </si>
  <si>
    <t>HORSERADISH, FRESH MARKET - ACRES HARVESTED</t>
  </si>
  <si>
    <t>HORSERADISH, FRESH MARKET - OPERATIONS WITH AREA HARVESTED</t>
  </si>
  <si>
    <t>KIWIFRUIT - ACRES BEARING</t>
  </si>
  <si>
    <t>KIWIFRUIT - ACRES BEARING &amp; NON-BEARING</t>
  </si>
  <si>
    <t>KIWIFRUIT - OPERATIONS WITH AREA BEARING</t>
  </si>
  <si>
    <t>KIWIFRUIT - OPERATIONS WITH AREA BEARING &amp; NON-BEARING</t>
  </si>
  <si>
    <t>KUMQUATS - ACRES BEARING</t>
  </si>
  <si>
    <t>KUMQUATS - ACRES BEARING &amp; NON-BEARING</t>
  </si>
  <si>
    <t>KUMQUATS - ACRES NON-BEARING</t>
  </si>
  <si>
    <t>KUMQUATS - OPERATIONS WITH AREA BEARING</t>
  </si>
  <si>
    <t>KUMQUATS - OPERATIONS WITH AREA BEARING &amp; NON-BEARING</t>
  </si>
  <si>
    <t>KUMQUATS - OPERATIONS WITH AREA NON-BEARING</t>
  </si>
  <si>
    <t>LEMONS - ACRES BEARING</t>
  </si>
  <si>
    <t>LEMONS - ACRES BEARING &amp; NON-BEARING</t>
  </si>
  <si>
    <t>LEMONS - ACRES NON-BEARING</t>
  </si>
  <si>
    <t>LEMONS - OPERATIONS WITH AREA BEARING</t>
  </si>
  <si>
    <t>LEMONS - OPERATIONS WITH AREA BEARING &amp; NON-BEARING</t>
  </si>
  <si>
    <t>LEMONS - OPERATIONS WITH AREA NON-BEARING</t>
  </si>
  <si>
    <t>LETTUCE - ACRES HARVESTED</t>
  </si>
  <si>
    <t>LETTUCE - OPERATIONS WITH AREA HARVESTED</t>
  </si>
  <si>
    <t>LETTUCE, FRESH MARKET - ACRES HARVESTED</t>
  </si>
  <si>
    <t>LETTUCE, FRESH MARKET - OPERATIONS WITH AREA HARVESTED</t>
  </si>
  <si>
    <t>LETTUCE, HEAD - ACRES HARVESTED</t>
  </si>
  <si>
    <t>LETTUCE, HEAD - OPERATIONS WITH AREA HARVESTED</t>
  </si>
  <si>
    <t>LETTUCE, HEAD, FRESH MARKET - ACRES HARVESTED</t>
  </si>
  <si>
    <t>LETTUCE, HEAD, FRESH MARKET - OPERATIONS WITH AREA HARVESTED</t>
  </si>
  <si>
    <t>LETTUCE, IRRIGATED - ACRES HARVESTED</t>
  </si>
  <si>
    <t>LETTUCE, IRRIGATED - OPERATIONS WITH AREA HARVESTED</t>
  </si>
  <si>
    <t>LETTUCE, IRRIGATED - WATER APPLIED, MEASURED IN ACRE FEET / ACRE</t>
  </si>
  <si>
    <t>LETTUCE, IRRIGATED - YIELD, MEASURED IN CWT / ACRE</t>
  </si>
  <si>
    <t>LETTUCE, LEAF - ACRES HARVESTED</t>
  </si>
  <si>
    <t>LETTUCE, LEAF - OPERATIONS WITH AREA HARVESTED</t>
  </si>
  <si>
    <t>LETTUCE, LEAF, FRESH MARKET - ACRES HARVESTED</t>
  </si>
  <si>
    <t>LETTUCE, LEAF, FRESH MARKET - OPERATIONS WITH AREA HARVESTED</t>
  </si>
  <si>
    <t>LETTUCE, ROMAINE - ACRES HARVESTED</t>
  </si>
  <si>
    <t>LETTUCE, ROMAINE - OPERATIONS WITH AREA HARVESTED</t>
  </si>
  <si>
    <t>LETTUCE, ROMAINE, FRESH MARKET - ACRES HARVESTED</t>
  </si>
  <si>
    <t>LETTUCE, ROMAINE, FRESH MARKET - OPERATIONS WITH AREA HARVESTED</t>
  </si>
  <si>
    <t>LIMES - ACRES BEARING</t>
  </si>
  <si>
    <t>LIMES - ACRES BEARING &amp; NON-BEARING</t>
  </si>
  <si>
    <t>LIMES - ACRES NON-BEARING</t>
  </si>
  <si>
    <t>LIMES - OPERATIONS WITH AREA BEARING</t>
  </si>
  <si>
    <t>LIMES - OPERATIONS WITH AREA BEARING &amp; NON-BEARING</t>
  </si>
  <si>
    <t>LIMES - OPERATIONS WITH AREA NON-BEARING</t>
  </si>
  <si>
    <t>LONGAN - ACRES BEARING</t>
  </si>
  <si>
    <t>LONGAN - ACRES BEARING &amp; NON-BEARING</t>
  </si>
  <si>
    <t>LONGAN - ACRES NON-BEARING</t>
  </si>
  <si>
    <t>LONGAN - OPERATIONS WITH AREA BEARING</t>
  </si>
  <si>
    <t>LONGAN - OPERATIONS WITH AREA BEARING &amp; NON-BEARING</t>
  </si>
  <si>
    <t>LONGAN - OPERATIONS WITH AREA NON-BEARING</t>
  </si>
  <si>
    <t>LOTUS ROOT - ACRES HARVESTED</t>
  </si>
  <si>
    <t>LOTUS ROOT - OPERATIONS WITH AREA HARVESTED</t>
  </si>
  <si>
    <t>LOTUS ROOT - PRODUCTION, MEASURED IN LB</t>
  </si>
  <si>
    <t>LOTUS ROOT, IRRIGATED - ACRES HARVESTED</t>
  </si>
  <si>
    <t>LOTUS ROOT, IRRIGATED - OPERATIONS WITH AREA HARVESTED</t>
  </si>
  <si>
    <t>LYCHEES - ACRES BEARING</t>
  </si>
  <si>
    <t>LYCHEES - ACRES BEARING &amp; NON-BEARING</t>
  </si>
  <si>
    <t>LYCHEES - ACRES NON-BEARING</t>
  </si>
  <si>
    <t>LYCHEES - OPERATIONS WITH AREA BEARING</t>
  </si>
  <si>
    <t>LYCHEES - OPERATIONS WITH AREA BEARING &amp; NON-BEARING</t>
  </si>
  <si>
    <t>LYCHEES - OPERATIONS WITH AREA NON-BEARING</t>
  </si>
  <si>
    <t>MACADAMIAS - ACRES BEARING</t>
  </si>
  <si>
    <t>MACADAMIAS - ACRES BEARING &amp; NON-BEARING</t>
  </si>
  <si>
    <t>MACADAMIAS - ACRES NON-BEARING</t>
  </si>
  <si>
    <t>MACADAMIAS - OPERATIONS WITH AREA BEARING</t>
  </si>
  <si>
    <t>MACADAMIAS - OPERATIONS WITH AREA BEARING &amp; NON-BEARING</t>
  </si>
  <si>
    <t>MACADAMIAS - OPERATIONS WITH AREA NON-BEARING</t>
  </si>
  <si>
    <t>MANGOES - ACRES BEARING</t>
  </si>
  <si>
    <t>MANGOES - ACRES BEARING &amp; NON-BEARING</t>
  </si>
  <si>
    <t>MANGOES - ACRES NON-BEARING</t>
  </si>
  <si>
    <t>MANGOES - OPERATIONS WITH AREA BEARING</t>
  </si>
  <si>
    <t>MANGOES - OPERATIONS WITH AREA BEARING &amp; NON-BEARING</t>
  </si>
  <si>
    <t>MANGOES - OPERATIONS WITH AREA NON-BEARING</t>
  </si>
  <si>
    <t>MELONS, CANTALOUP - ACRES HARVESTED</t>
  </si>
  <si>
    <t>MELONS, CANTALOUP - OPERATIONS WITH AREA HARVESTED</t>
  </si>
  <si>
    <t>MELONS, CANTALOUP, FRESH MARKET - ACRES HARVESTED</t>
  </si>
  <si>
    <t>MELONS, CANTALOUP, FRESH MARKET - OPERATIONS WITH AREA HARVESTED</t>
  </si>
  <si>
    <t>MELONS, HONEYDEW - ACRES HARVESTED</t>
  </si>
  <si>
    <t>MELONS, HONEYDEW - OPERATIONS WITH AREA HARVESTED</t>
  </si>
  <si>
    <t>MELONS, HONEYDEW, FRESH MARKET - ACRES HARVESTED</t>
  </si>
  <si>
    <t>MELONS, HONEYDEW, FRESH MARKET - OPERATIONS WITH AREA HARVESTED</t>
  </si>
  <si>
    <t>MELONS, WATERMELON - ACRES HARVESTED</t>
  </si>
  <si>
    <t>MELONS, WATERMELON - OPERATIONS WITH AREA HARVESTED</t>
  </si>
  <si>
    <t>MELONS, WATERMELON, FRESH MARKET - ACRES HARVESTED</t>
  </si>
  <si>
    <t>MELONS, WATERMELON, FRESH MARKET - OPERATIONS WITH AREA HARVESTED</t>
  </si>
  <si>
    <t>MINT, OIL - ACRES HARVESTED</t>
  </si>
  <si>
    <t>MINT, OIL - OPERATIONS WITH AREA HARVESTED</t>
  </si>
  <si>
    <t>MINT, OIL - PRODUCTION, MEASURED IN LB</t>
  </si>
  <si>
    <t>MINT, SPEARMINT, OIL - ACRES HARVESTED</t>
  </si>
  <si>
    <t>MINT, SPEARMINT, OIL - OPERATIONS WITH AREA HARVESTED</t>
  </si>
  <si>
    <t>MINT, SPEARMINT, OIL - PRODUCTION, MEASURED IN LB</t>
  </si>
  <si>
    <t>MINT, TEA LEAVES - ACRES HARVESTED</t>
  </si>
  <si>
    <t>MINT, TEA LEAVES - OPERATIONS WITH AREA HARVESTED</t>
  </si>
  <si>
    <t>MINT, TEA LEAVES - PRODUCTION, MEASURED IN LB</t>
  </si>
  <si>
    <t>MINT, TEA LEAVES, IRRIGATED - ACRES HARVESTED</t>
  </si>
  <si>
    <t>MINT, TEA LEAVES, IRRIGATED - OPERATIONS WITH AREA HARVESTED</t>
  </si>
  <si>
    <t>MULBERRIES - ACRES BEARING</t>
  </si>
  <si>
    <t>MULBERRIES - ACRES GROWN</t>
  </si>
  <si>
    <t>MULBERRIES - ACRES NON-BEARING</t>
  </si>
  <si>
    <t>MULBERRIES - OPERATIONS WITH AREA BEARING</t>
  </si>
  <si>
    <t>MULBERRIES - OPERATIONS WITH AREA GROWN</t>
  </si>
  <si>
    <t>MULBERRIES - OPERATIONS WITH AREA NON-BEARING</t>
  </si>
  <si>
    <t>NECTARINES - ACRES BEARING</t>
  </si>
  <si>
    <t>NECTARINES - ACRES BEARING &amp; NON-BEARING</t>
  </si>
  <si>
    <t>NECTARINES - OPERATIONS WITH AREA BEARING</t>
  </si>
  <si>
    <t>NECTARINES - OPERATIONS WITH AREA BEARING &amp; NON-BEARING</t>
  </si>
  <si>
    <t>NON-CITRUS TOTALS, (EXCL BERRIES) - ACRES BEARING</t>
  </si>
  <si>
    <t>NON-CITRUS TOTALS, (EXCL BERRIES) - ACRES BEARING &amp; NON-BEARING</t>
  </si>
  <si>
    <t>NON-CITRUS TOTALS, (EXCL BERRIES) - ACRES NON-BEARING</t>
  </si>
  <si>
    <t>NON-CITRUS TOTALS, (EXCL BERRIES) - OPERATIONS WITH AREA BEARING</t>
  </si>
  <si>
    <t>NON-CITRUS TOTALS, (EXCL BERRIES) - OPERATIONS WITH AREA BEARING &amp; NON-BEARING</t>
  </si>
  <si>
    <t>NON-CITRUS TOTALS, (EXCL BERRIES) - OPERATIONS WITH AREA NON-BEARING</t>
  </si>
  <si>
    <t>NON-CITRUS, OTHER, (EXCL BERRIES) - ACRES BEARING</t>
  </si>
  <si>
    <t>NON-CITRUS, OTHER, (EXCL BERRIES) - ACRES BEARING &amp; NON-BEARING</t>
  </si>
  <si>
    <t>NON-CITRUS, OTHER, (EXCL BERRIES) - ACRES NON-BEARING</t>
  </si>
  <si>
    <t>NON-CITRUS, OTHER, (EXCL BERRIES) - OPERATIONS WITH AREA BEARING</t>
  </si>
  <si>
    <t>NON-CITRUS, OTHER, (EXCL BERRIES) - OPERATIONS WITH AREA BEARING &amp; NON-BEARING</t>
  </si>
  <si>
    <t>NON-CITRUS, OTHER, (EXCL BERRIES) - OPERATIONS WITH AREA NON-BEARING</t>
  </si>
  <si>
    <t>OKRA - ACRES HARVESTED</t>
  </si>
  <si>
    <t>OKRA - OPERATIONS WITH AREA HARVESTED</t>
  </si>
  <si>
    <t>OKRA, FRESH MARKET - ACRES HARVESTED</t>
  </si>
  <si>
    <t>OKRA, FRESH MARKET - OPERATIONS WITH AREA HARVESTED</t>
  </si>
  <si>
    <t>OKRA, PROCESSING - ACRES HARVESTED</t>
  </si>
  <si>
    <t>OKRA, PROCESSING - OPERATIONS WITH AREA HARVESTED</t>
  </si>
  <si>
    <t>OLIVES - ACRES BEARING</t>
  </si>
  <si>
    <t>OLIVES - ACRES BEARING &amp; NON-BEARING</t>
  </si>
  <si>
    <t>OLIVES - ACRES NON-BEARING</t>
  </si>
  <si>
    <t>OLIVES - OPERATIONS WITH AREA BEARING</t>
  </si>
  <si>
    <t>OLIVES - OPERATIONS WITH AREA BEARING &amp; NON-BEARING</t>
  </si>
  <si>
    <t>OLIVES - OPERATIONS WITH AREA NON-BEARING</t>
  </si>
  <si>
    <t>ONIONS, DRY - ACRES HARVESTED</t>
  </si>
  <si>
    <t>ONIONS, DRY - OPERATIONS WITH AREA HARVESTED</t>
  </si>
  <si>
    <t>ONIONS, DRY, FRESH MARKET - ACRES HARVESTED</t>
  </si>
  <si>
    <t>ONIONS, DRY, FRESH MARKET - OPERATIONS WITH AREA HARVESTED</t>
  </si>
  <si>
    <t>ONIONS, GREEN - ACRES HARVESTED</t>
  </si>
  <si>
    <t>ONIONS, GREEN - OPERATIONS WITH AREA HARVESTED</t>
  </si>
  <si>
    <t>ONIONS, GREEN, FRESH MARKET - ACRES HARVESTED</t>
  </si>
  <si>
    <t>ONIONS, GREEN, FRESH MARKET - OPERATIONS WITH AREA HARVESTED</t>
  </si>
  <si>
    <t>ONIONS, GREEN, PROCESSING - ACRES HARVESTED</t>
  </si>
  <si>
    <t>ONIONS, GREEN, PROCESSING - OPERATIONS WITH AREA HARVESTED</t>
  </si>
  <si>
    <t>ORANGES - ACRES BEARING</t>
  </si>
  <si>
    <t>ORANGES - ACRES BEARING &amp; NON-BEARING</t>
  </si>
  <si>
    <t>ORANGES - ACRES NON-BEARING</t>
  </si>
  <si>
    <t>ORANGES - OPERATIONS WITH AREA BEARING</t>
  </si>
  <si>
    <t>ORANGES - OPERATIONS WITH AREA BEARING &amp; NON-BEARING</t>
  </si>
  <si>
    <t>ORANGES - OPERATIONS WITH AREA NON-BEARING</t>
  </si>
  <si>
    <t>ORANGES, MID &amp; NAVEL - ACRES BEARING</t>
  </si>
  <si>
    <t>ORANGES, MID &amp; NAVEL - ACRES BEARING &amp; NON-BEARING</t>
  </si>
  <si>
    <t>ORANGES, MID &amp; NAVEL - ACRES NON-BEARING</t>
  </si>
  <si>
    <t>ORANGES, MID &amp; NAVEL - OPERATIONS WITH AREA BEARING</t>
  </si>
  <si>
    <t>ORANGES, MID &amp; NAVEL - OPERATIONS WITH AREA BEARING &amp; NON-BEARING</t>
  </si>
  <si>
    <t>ORANGES, MID &amp; NAVEL - OPERATIONS WITH AREA NON-BEARING</t>
  </si>
  <si>
    <t>ORANGES, VALENCIA - ACRES BEARING</t>
  </si>
  <si>
    <t>ORANGES, VALENCIA - ACRES BEARING &amp; NON-BEARING</t>
  </si>
  <si>
    <t>ORANGES, VALENCIA - ACRES NON-BEARING</t>
  </si>
  <si>
    <t>ORANGES, VALENCIA - OPERATIONS WITH AREA BEARING</t>
  </si>
  <si>
    <t>ORANGES, VALENCIA - OPERATIONS WITH AREA BEARING &amp; NON-BEARING</t>
  </si>
  <si>
    <t>ORANGES, VALENCIA - OPERATIONS WITH AREA NON-BEARING</t>
  </si>
  <si>
    <t>ORCHARDS - ACRES BEARING &amp; NON-BEARING</t>
  </si>
  <si>
    <t>ORCHARDS - OPERATIONS WITH AREA BEARING &amp; NON-BEARING</t>
  </si>
  <si>
    <t>ORCHARDS, IRRIGATED - ACRES BEARING &amp; NON-BEARING</t>
  </si>
  <si>
    <t>ORCHARDS, IRRIGATED - OPERATIONS WITH AREA BEARING &amp; NON-BEARING</t>
  </si>
  <si>
    <t>ORCHARDS, IRRIGATED, BEARING &amp; NON-BEARING - WATER APPLIED, MEASURED IN ACRE FEET / ACRE</t>
  </si>
  <si>
    <t>ORCHARDS, IRRIGATED, ENTIRE CROP - ACRES BEARING &amp; NON-BEARING</t>
  </si>
  <si>
    <t>ORCHARDS, IRRIGATED, ENTIRE CROP - OPERATIONS WITH AREA BEARING &amp; NON-BEARING</t>
  </si>
  <si>
    <t>ORCHARDS, IRRIGATED, NONE OF CROP - ACRES BEARING &amp; NON-BEARING</t>
  </si>
  <si>
    <t>ORCHARDS, IRRIGATED, NONE OF CROP - OPERATIONS WITH AREA BEARING &amp; NON-BEARING</t>
  </si>
  <si>
    <t>ORCHARDS, IRRIGATED, PART OF CROP - OPERATIONS WITH AREA BEARING &amp; NON-BEARING</t>
  </si>
  <si>
    <t>ORCHARDS, IRRIGATED, PART OF CROP, IRRIGATED PORTION - ACRES BEARING &amp; NON-BEARING</t>
  </si>
  <si>
    <t>ORCHARDS, IRRIGATED, PART OF CROP, NON-IRRIGATED PORTION - ACRES BEARING &amp; NON-BEARING</t>
  </si>
  <si>
    <t>PACKING FACILITY, CROPS, ON FARM - NUMBER OF OPERATIONS</t>
  </si>
  <si>
    <t>PAPAYAS - ACRES BEARING</t>
  </si>
  <si>
    <t>PAPAYAS - ACRES BEARING &amp; NON-BEARING</t>
  </si>
  <si>
    <t>PAPAYAS - ACRES NON-BEARING</t>
  </si>
  <si>
    <t>PAPAYAS - OPERATIONS WITH AREA BEARING</t>
  </si>
  <si>
    <t>PAPAYAS - OPERATIONS WITH AREA BEARING &amp; NON-BEARING</t>
  </si>
  <si>
    <t>PAPAYAS - OPERATIONS WITH AREA NON-BEARING</t>
  </si>
  <si>
    <t>PARSLEY - ACRES HARVESTED</t>
  </si>
  <si>
    <t>PARSLEY - OPERATIONS WITH AREA HARVESTED</t>
  </si>
  <si>
    <t>PARSLEY, FRESH MARKET - ACRES HARVESTED</t>
  </si>
  <si>
    <t>PARSLEY, FRESH MARKET - OPERATIONS WITH AREA HARVESTED</t>
  </si>
  <si>
    <t>PARSLEY, PROCESSING - ACRES HARVESTED</t>
  </si>
  <si>
    <t>PARSLEY, PROCESSING - OPERATIONS WITH AREA HARVESTED</t>
  </si>
  <si>
    <t>PARSNIPS - ACRES HARVESTED</t>
  </si>
  <si>
    <t>PARSNIPS - OPERATIONS WITH AREA HARVESTED</t>
  </si>
  <si>
    <t>PARSNIPS, FRESH MARKET - ACRES HARVESTED</t>
  </si>
  <si>
    <t>PARSNIPS, FRESH MARKET - OPERATIONS WITH AREA HARVESTED</t>
  </si>
  <si>
    <t>PASSION FRUIT - ACRES BEARING</t>
  </si>
  <si>
    <t>PASSION FRUIT - ACRES BEARING &amp; NON-BEARING</t>
  </si>
  <si>
    <t>PASSION FRUIT - ACRES NON-BEARING</t>
  </si>
  <si>
    <t>PASSION FRUIT - OPERATIONS WITH AREA BEARING</t>
  </si>
  <si>
    <t>PASSION FRUIT - OPERATIONS WITH AREA BEARING &amp; NON-BEARING</t>
  </si>
  <si>
    <t>PASSION FRUIT - OPERATIONS WITH AREA NON-BEARING</t>
  </si>
  <si>
    <t>PASTURELAND, IRRIGATED - ACRES</t>
  </si>
  <si>
    <t>PASTURELAND, IRRIGATED - NUMBER OF OPERATIONS</t>
  </si>
  <si>
    <t>PASTURELAND, IRRIGATED - WATER APPLIED, MEASURED IN ACRE FEET / ACRE</t>
  </si>
  <si>
    <t>PAWPAWS - ACRES BEARING</t>
  </si>
  <si>
    <t>PAWPAWS - ACRES BEARING &amp; NON-BEARING</t>
  </si>
  <si>
    <t>PAWPAWS - OPERATIONS WITH AREA BEARING</t>
  </si>
  <si>
    <t>PAWPAWS - OPERATIONS WITH AREA BEARING &amp; NON-BEARING</t>
  </si>
  <si>
    <t>PEACHES - ACRES BEARING</t>
  </si>
  <si>
    <t>PEACHES - ACRES BEARING &amp; NON-BEARING</t>
  </si>
  <si>
    <t>PEACHES - ACRES NON-BEARING</t>
  </si>
  <si>
    <t>PEACHES - OPERATIONS WITH AREA BEARING</t>
  </si>
  <si>
    <t>PEACHES - OPERATIONS WITH AREA BEARING &amp; NON-BEARING</t>
  </si>
  <si>
    <t>PEACHES - OPERATIONS WITH AREA NON-BEARING</t>
  </si>
  <si>
    <t>PEACHES, CLINGSTONE - ACRES BEARING</t>
  </si>
  <si>
    <t>PEACHES, CLINGSTONE - ACRES BEARING &amp; NON-BEARING</t>
  </si>
  <si>
    <t>PEACHES, CLINGSTONE - ACRES NON-BEARING</t>
  </si>
  <si>
    <t>PEACHES, CLINGSTONE - OPERATIONS WITH AREA BEARING</t>
  </si>
  <si>
    <t>PEACHES, CLINGSTONE - OPERATIONS WITH AREA BEARING &amp; NON-BEARING</t>
  </si>
  <si>
    <t>PEACHES, CLINGSTONE - OPERATIONS WITH AREA NON-BEARING</t>
  </si>
  <si>
    <t>PEACHES, FREESTONE - ACRES BEARING</t>
  </si>
  <si>
    <t>PEACHES, FREESTONE - ACRES BEARING &amp; NON-BEARING</t>
  </si>
  <si>
    <t>PEACHES, FREESTONE - OPERATIONS WITH AREA BEARING</t>
  </si>
  <si>
    <t>PEACHES, FREESTONE - OPERATIONS WITH AREA BEARING &amp; NON-BEARING</t>
  </si>
  <si>
    <t>PEANUTS - ACRES HARVESTED</t>
  </si>
  <si>
    <t>PEANUTS - OPERATIONS WITH AREA HARVESTED</t>
  </si>
  <si>
    <t>PEANUTS - PRODUCTION, MEASURED IN LB</t>
  </si>
  <si>
    <t>PEANUTS, IRRIGATED - ACRES HARVESTED</t>
  </si>
  <si>
    <t>PEANUTS, IRRIGATED - OPERATIONS WITH AREA HARVESTED</t>
  </si>
  <si>
    <t>PEANUTS, IRRIGATED - WATER APPLIED, MEASURED IN ACRE FEET / ACRE</t>
  </si>
  <si>
    <t>PEANUTS, IRRIGATED - YIELD, MEASURED IN LB / ACRE</t>
  </si>
  <si>
    <t>PEANUTS, IRRIGATED, NONE OF CROP - ACRES HARVESTED</t>
  </si>
  <si>
    <t>PEANUTS, IRRIGATED, NONE OF CROP - OPERATIONS WITH AREA HARVESTED</t>
  </si>
  <si>
    <t>PEANUTS, IRRIGATED, NONE OF CROP - YIELD, MEASURED IN LB / ACRE</t>
  </si>
  <si>
    <t>PEARS - ACRES BEARING</t>
  </si>
  <si>
    <t>PEARS - ACRES BEARING &amp; NON-BEARING</t>
  </si>
  <si>
    <t>PEARS - ACRES NON-BEARING</t>
  </si>
  <si>
    <t>PEARS - OPERATIONS WITH AREA BEARING</t>
  </si>
  <si>
    <t>PEARS - OPERATIONS WITH AREA BEARING &amp; NON-BEARING</t>
  </si>
  <si>
    <t>PEARS - OPERATIONS WITH AREA NON-BEARING</t>
  </si>
  <si>
    <t>PEARS, (EXCL BARTLETT) - ACRES BEARING</t>
  </si>
  <si>
    <t>PEARS, (EXCL BARTLETT) - ACRES BEARING &amp; NON-BEARING</t>
  </si>
  <si>
    <t>PEARS, (EXCL BARTLETT) - ACRES NON-BEARING</t>
  </si>
  <si>
    <t>PEARS, (EXCL BARTLETT) - OPERATIONS WITH AREA BEARING</t>
  </si>
  <si>
    <t>PEARS, (EXCL BARTLETT) - OPERATIONS WITH AREA BEARING &amp; NON-BEARING</t>
  </si>
  <si>
    <t>PEARS, (EXCL BARTLETT) - OPERATIONS WITH AREA NON-BEARING</t>
  </si>
  <si>
    <t>PEARS, BARTLETT - ACRES BEARING &amp; NON-BEARING</t>
  </si>
  <si>
    <t>PEARS, BARTLETT - ACRES NON-BEARING</t>
  </si>
  <si>
    <t>PEARS, BARTLETT - OPERATIONS WITH AREA BEARING &amp; NON-BEARING</t>
  </si>
  <si>
    <t>PEARS, BARTLETT - OPERATIONS WITH AREA NON-BEARING</t>
  </si>
  <si>
    <t>PEAS, CHINESE (SUGAR &amp; SNOW) - ACRES HARVESTED</t>
  </si>
  <si>
    <t>PEAS, CHINESE (SUGAR &amp; SNOW) - OPERATIONS WITH AREA HARVESTED</t>
  </si>
  <si>
    <t>PEAS, CHINESE (SUGAR &amp; SNOW), FRESH MARKET - ACRES HARVESTED</t>
  </si>
  <si>
    <t>PEAS, CHINESE (SUGAR &amp; SNOW), FRESH MARKET - OPERATIONS WITH AREA HARVESTED</t>
  </si>
  <si>
    <t>PEAS, GREEN, (EXCL SOUTHERN) - ACRES HARVESTED</t>
  </si>
  <si>
    <t>PEAS, GREEN, (EXCL SOUTHERN) - OPERATIONS WITH AREA HARVESTED</t>
  </si>
  <si>
    <t>PEAS, GREEN, (EXCL SOUTHERN), FRESH MARKET - ACRES HARVESTED</t>
  </si>
  <si>
    <t>PEAS, GREEN, (EXCL SOUTHERN), FRESH MARKET - OPERATIONS WITH AREA HARVESTED</t>
  </si>
  <si>
    <t>PECANS - ACRES BEARING</t>
  </si>
  <si>
    <t>PECANS - ACRES BEARING &amp; NON-BEARING</t>
  </si>
  <si>
    <t>PECANS - ACRES NON-BEARING</t>
  </si>
  <si>
    <t>PECANS - OPERATIONS WITH AREA BEARING</t>
  </si>
  <si>
    <t>PECANS - OPERATIONS WITH AREA BEARING &amp; NON-BEARING</t>
  </si>
  <si>
    <t>PECANS - OPERATIONS WITH AREA NON-BEARING</t>
  </si>
  <si>
    <t>PECANS, IMPROVED - ACRES BEARING</t>
  </si>
  <si>
    <t>PECANS, IMPROVED - ACRES BEARING &amp; NON-BEARING</t>
  </si>
  <si>
    <t>PECANS, IMPROVED - ACRES NON-BEARING</t>
  </si>
  <si>
    <t>PECANS, IMPROVED - OPERATIONS WITH AREA BEARING</t>
  </si>
  <si>
    <t>PECANS, IMPROVED - OPERATIONS WITH AREA BEARING &amp; NON-BEARING</t>
  </si>
  <si>
    <t>PECANS, IMPROVED - OPERATIONS WITH AREA NON-BEARING</t>
  </si>
  <si>
    <t>PEPPERS, BELL - ACRES HARVESTED</t>
  </si>
  <si>
    <t>PEPPERS, BELL - OPERATIONS WITH AREA HARVESTED</t>
  </si>
  <si>
    <t>PEPPERS, BELL, FRESH MARKET - ACRES HARVESTED</t>
  </si>
  <si>
    <t>PEPPERS, BELL, FRESH MARKET - OPERATIONS WITH AREA HARVESTED</t>
  </si>
  <si>
    <t>PEPPERS, BELL, PROCESSING - ACRES HARVESTED</t>
  </si>
  <si>
    <t>PEPPERS, BELL, PROCESSING - OPERATIONS WITH AREA HARVESTED</t>
  </si>
  <si>
    <t>PEPPERS, CHILE - ACRES HARVESTED</t>
  </si>
  <si>
    <t>PEPPERS, CHILE - OPERATIONS WITH AREA HARVESTED</t>
  </si>
  <si>
    <t>PEPPERS, CHILE, FRESH MARKET - ACRES HARVESTED</t>
  </si>
  <si>
    <t>PEPPERS, CHILE, FRESH MARKET - OPERATIONS WITH AREA HARVESTED</t>
  </si>
  <si>
    <t>PEPPERS, CHILE, PROCESSING - ACRES HARVESTED</t>
  </si>
  <si>
    <t>PEPPERS, CHILE, PROCESSING - OPERATIONS WITH AREA HARVESTED</t>
  </si>
  <si>
    <t>PERSIMMONS - ACRES BEARING</t>
  </si>
  <si>
    <t>PERSIMMONS - ACRES BEARING &amp; NON-BEARING</t>
  </si>
  <si>
    <t>PERSIMMONS - ACRES NON-BEARING</t>
  </si>
  <si>
    <t>PERSIMMONS - OPERATIONS WITH AREA BEARING</t>
  </si>
  <si>
    <t>PERSIMMONS - OPERATIONS WITH AREA BEARING &amp; NON-BEARING</t>
  </si>
  <si>
    <t>PERSIMMONS - OPERATIONS WITH AREA NON-BEARING</t>
  </si>
  <si>
    <t>PINEAPPLES - ACRES BEARING</t>
  </si>
  <si>
    <t>PINEAPPLES - ACRES BEARING &amp; NON-BEARING</t>
  </si>
  <si>
    <t>PINEAPPLES - ACRES HARVESTED</t>
  </si>
  <si>
    <t>PINEAPPLES - ACRES NON-BEARING</t>
  </si>
  <si>
    <t>PINEAPPLES - ACRES NOT HARVESTED</t>
  </si>
  <si>
    <t>PINEAPPLES - OPERATIONS WITH AREA BEARING</t>
  </si>
  <si>
    <t>PINEAPPLES - OPERATIONS WITH AREA BEARING &amp; NON-BEARING</t>
  </si>
  <si>
    <t>PINEAPPLES - OPERATIONS WITH AREA HARVESTED</t>
  </si>
  <si>
    <t>PINEAPPLES - OPERATIONS WITH AREA NON-BEARING</t>
  </si>
  <si>
    <t>PINEAPPLES - OPERATIONS WITH AREA NOT HARVESTED</t>
  </si>
  <si>
    <t>PINEAPPLES - PRODUCTION, MEASURED IN TONS</t>
  </si>
  <si>
    <t>PINEAPPLES, IRRIGATED - ACRES HARVESTED</t>
  </si>
  <si>
    <t>PINEAPPLES, IRRIGATED - ACRES NOT HARVESTED</t>
  </si>
  <si>
    <t>PINEAPPLES, IRRIGATED - OPERATIONS WITH AREA HARVESTED</t>
  </si>
  <si>
    <t>PINEAPPLES, IRRIGATED - OPERATIONS WITH AREA NOT HARVESTED</t>
  </si>
  <si>
    <t>PLUM-APRICOT HYBRIDS, INCL PLUMCOTS &amp; PLUOTS - ACRES BEARING &amp; NON-BEARING</t>
  </si>
  <si>
    <t>PLUM-APRICOT HYBRIDS, INCL PLUMCOTS &amp; PLUOTS - ACRES NON-BEARING</t>
  </si>
  <si>
    <t>PLUM-APRICOT HYBRIDS, INCL PLUMCOTS &amp; PLUOTS - OPERATIONS WITH AREA BEARING &amp; NON-BEARING</t>
  </si>
  <si>
    <t>PLUM-APRICOT HYBRIDS, INCL PLUMCOTS &amp; PLUOTS - OPERATIONS WITH AREA NON-BEARING</t>
  </si>
  <si>
    <t>PLUMS - ACRES BEARING</t>
  </si>
  <si>
    <t>PLUMS - ACRES BEARING &amp; NON-BEARING</t>
  </si>
  <si>
    <t>PLUMS - ACRES NON-BEARING</t>
  </si>
  <si>
    <t>PLUMS - OPERATIONS WITH AREA BEARING</t>
  </si>
  <si>
    <t>PLUMS - OPERATIONS WITH AREA BEARING &amp; NON-BEARING</t>
  </si>
  <si>
    <t>PLUMS - OPERATIONS WITH AREA NON-BEARING</t>
  </si>
  <si>
    <t>PLUMS &amp; PRUNES - ACRES BEARING</t>
  </si>
  <si>
    <t>PLUMS &amp; PRUNES - ACRES BEARING &amp; NON-BEARING</t>
  </si>
  <si>
    <t>PLUMS &amp; PRUNES - ACRES NON-BEARING</t>
  </si>
  <si>
    <t>PLUMS &amp; PRUNES - OPERATIONS WITH AREA BEARING</t>
  </si>
  <si>
    <t>PLUMS &amp; PRUNES - OPERATIONS WITH AREA BEARING &amp; NON-BEARING</t>
  </si>
  <si>
    <t>PLUMS &amp; PRUNES - OPERATIONS WITH AREA NON-BEARING</t>
  </si>
  <si>
    <t>POMEGRANATES - ACRES BEARING</t>
  </si>
  <si>
    <t>POMEGRANATES - ACRES BEARING &amp; NON-BEARING</t>
  </si>
  <si>
    <t>POMEGRANATES - ACRES NON-BEARING</t>
  </si>
  <si>
    <t>POMEGRANATES - OPERATIONS WITH AREA BEARING</t>
  </si>
  <si>
    <t>POMEGRANATES - OPERATIONS WITH AREA BEARING &amp; NON-BEARING</t>
  </si>
  <si>
    <t>POMEGRANATES - OPERATIONS WITH AREA NON-BEARING</t>
  </si>
  <si>
    <t>POTATOES - ACRES HARVESTED</t>
  </si>
  <si>
    <t>POTATOES - OPERATIONS WITH AREA HARVESTED</t>
  </si>
  <si>
    <t>POTATOES - PRODUCTION, MEASURED IN CWT</t>
  </si>
  <si>
    <t>POTATOES, FRESH MARKET - ACRES HARVESTED</t>
  </si>
  <si>
    <t>POTATOES, FRESH MARKET - OPERATIONS WITH AREA HARVESTED</t>
  </si>
  <si>
    <t>POTATOES, IRRIGATED - ACRES HARVESTED</t>
  </si>
  <si>
    <t>POTATOES, IRRIGATED - OPERATIONS WITH AREA HARVESTED</t>
  </si>
  <si>
    <t>POTATOES, IRRIGATED - WATER APPLIED, MEASURED IN ACRE FEET / ACRE</t>
  </si>
  <si>
    <t>POTATOES, IRRIGATED - YIELD, MEASURED IN CWT / ACRE</t>
  </si>
  <si>
    <t>POTATOES, IRRIGATED, ENTIRE CROP - ACRES HARVESTED</t>
  </si>
  <si>
    <t>POTATOES, IRRIGATED, ENTIRE CROP - OPERATIONS WITH AREA HARVESTED</t>
  </si>
  <si>
    <t>POTATOES, IRRIGATED, ENTIRE CROP - YIELD, MEASURED IN CWT / ACRE</t>
  </si>
  <si>
    <t>POTATOES, IRRIGATED, NONE OF CROP - ACRES HARVESTED</t>
  </si>
  <si>
    <t>POTATOES, IRRIGATED, NONE OF CROP - OPERATIONS WITH AREA HARVESTED</t>
  </si>
  <si>
    <t>POTATOES, IRRIGATED, NONE OF CROP - YIELD, MEASURED IN CWT / ACRE</t>
  </si>
  <si>
    <t>POTATOES, PROCESSING - ACRES HARVESTED</t>
  </si>
  <si>
    <t>POTATOES, PROCESSING - OPERATIONS WITH AREA HARVESTED</t>
  </si>
  <si>
    <t>PUMPKINS - ACRES HARVESTED</t>
  </si>
  <si>
    <t>PUMPKINS - OPERATIONS WITH AREA HARVESTED</t>
  </si>
  <si>
    <t>PUMPKINS, FRESH MARKET - ACRES HARVESTED</t>
  </si>
  <si>
    <t>PUMPKINS, FRESH MARKET - OPERATIONS WITH AREA HARVESTED</t>
  </si>
  <si>
    <t>PUMPKINS, PROCESSING - ACRES HARVESTED</t>
  </si>
  <si>
    <t>PUMPKINS, PROCESSING - OPERATIONS WITH AREA HARVESTED</t>
  </si>
  <si>
    <t>RADISHES - ACRES HARVESTED</t>
  </si>
  <si>
    <t>RADISHES - OPERATIONS WITH AREA HARVESTED</t>
  </si>
  <si>
    <t>RADISHES, FRESH MARKET - ACRES HARVESTED</t>
  </si>
  <si>
    <t>RADISHES, FRESH MARKET - OPERATIONS WITH AREA HARVESTED</t>
  </si>
  <si>
    <t>RAMBUTAN - ACRES BEARING</t>
  </si>
  <si>
    <t>RAMBUTAN - ACRES BEARING &amp; NON-BEARING</t>
  </si>
  <si>
    <t>RAMBUTAN - ACRES NON-BEARING</t>
  </si>
  <si>
    <t>RAMBUTAN - OPERATIONS WITH AREA BEARING</t>
  </si>
  <si>
    <t>RAMBUTAN - OPERATIONS WITH AREA BEARING &amp; NON-BEARING</t>
  </si>
  <si>
    <t>RAMBUTAN - OPERATIONS WITH AREA NON-BEARING</t>
  </si>
  <si>
    <t>RASPBERRIES - ACRES BEARING</t>
  </si>
  <si>
    <t>RASPBERRIES - ACRES GROWN</t>
  </si>
  <si>
    <t>RASPBERRIES - ACRES NON-BEARING</t>
  </si>
  <si>
    <t>RASPBERRIES - OPERATIONS WITH AREA BEARING</t>
  </si>
  <si>
    <t>RASPBERRIES - OPERATIONS WITH AREA GROWN</t>
  </si>
  <si>
    <t>RASPBERRIES - OPERATIONS WITH AREA NON-BEARING</t>
  </si>
  <si>
    <t>RHUBARB - ACRES HARVESTED</t>
  </si>
  <si>
    <t>RHUBARB - OPERATIONS WITH AREA HARVESTED</t>
  </si>
  <si>
    <t>RHUBARB, FRESH MARKET - ACRES HARVESTED</t>
  </si>
  <si>
    <t>RHUBARB, FRESH MARKET - OPERATIONS WITH AREA HARVESTED</t>
  </si>
  <si>
    <t>RICE - ACRES HARVESTED</t>
  </si>
  <si>
    <t>RICE - OPERATIONS WITH AREA HARVESTED</t>
  </si>
  <si>
    <t>RICE - OPERATIONS WITH SALES</t>
  </si>
  <si>
    <t>RICE - PRODUCTION, MEASURED IN CWT</t>
  </si>
  <si>
    <t>RICE - SALES, MEASURED IN $</t>
  </si>
  <si>
    <t>RICE - SALES, MEASURED IN PCT OF FARM OPERATIONS</t>
  </si>
  <si>
    <t>RICE - SALES, MEASURED IN PCT OF FARM SALES</t>
  </si>
  <si>
    <t>RICE, IRRIGATED - ACRES HARVESTED</t>
  </si>
  <si>
    <t>RICE, IRRIGATED - OPERATIONS WITH AREA HARVESTED</t>
  </si>
  <si>
    <t>RICE, IRRIGATED - WATER APPLIED, MEASURED IN ACRE FEET / ACRE</t>
  </si>
  <si>
    <t>RICE, IRRIGATED - YIELD, MEASURED IN CWT / ACRE</t>
  </si>
  <si>
    <t>RICE, IRRIGATED, ENTIRE CROP - ACRES HARVESTED</t>
  </si>
  <si>
    <t>RICE, IRRIGATED, ENTIRE CROP - OPERATIONS WITH AREA HARVESTED</t>
  </si>
  <si>
    <t>RICE, IRRIGATED, ENTIRE CROP - YIELD, MEASURED IN CWT / ACRE</t>
  </si>
  <si>
    <t>SORGHUM - OPERATIONS WITH SALES</t>
  </si>
  <si>
    <t>SORGHUM - SALES, MEASURED IN $</t>
  </si>
  <si>
    <t>SORGHUM - SALES, MEASURED IN PCT OF FARM OPERATIONS</t>
  </si>
  <si>
    <t>SORGHUM - SALES, MEASURED IN PCT OF FARM SALES</t>
  </si>
  <si>
    <t>SORGHUM, GRAIN - ACRES HARVESTED</t>
  </si>
  <si>
    <t>SORGHUM, GRAIN - OPERATIONS WITH AREA HARVESTED</t>
  </si>
  <si>
    <t>SORGHUM, GRAIN - PRODUCTION, MEASURED IN BU</t>
  </si>
  <si>
    <t>SORGHUM, GRAIN, IRRIGATED - ACRES HARVESTED</t>
  </si>
  <si>
    <t>SORGHUM, GRAIN, IRRIGATED - OPERATIONS WITH AREA HARVESTED</t>
  </si>
  <si>
    <t>SORGHUM, GRAIN, IRRIGATED, ENTIRE CROP - ACRES HARVESTED</t>
  </si>
  <si>
    <t>SORGHUM, GRAIN, IRRIGATED, ENTIRE CROP - OPERATIONS WITH AREA HARVESTED</t>
  </si>
  <si>
    <t>SORGHUM, GRAIN, IRRIGATED, ENTIRE CROP - YIELD, MEASURED IN BU / ACRE</t>
  </si>
  <si>
    <t>SORGHUM, SILAGE - ACRES HARVESTED</t>
  </si>
  <si>
    <t>SORGHUM, SILAGE - OPERATIONS WITH AREA HARVESTED</t>
  </si>
  <si>
    <t>SORGHUM, SILAGE - PRODUCTION, MEASURED IN TONS</t>
  </si>
  <si>
    <t>SORGHUM, SILAGE, IRRIGATED - ACRES HARVESTED</t>
  </si>
  <si>
    <t>SORGHUM, SILAGE, IRRIGATED - OPERATIONS WITH AREA HARVESTED</t>
  </si>
  <si>
    <t>SOYBEANS - ACRES HARVESTED</t>
  </si>
  <si>
    <t>SOYBEANS - OPERATIONS WITH AREA HARVESTED</t>
  </si>
  <si>
    <t>SOYBEANS - OPERATIONS WITH SALES</t>
  </si>
  <si>
    <t>SOYBEANS - PRODUCTION, MEASURED IN BU</t>
  </si>
  <si>
    <t>SOYBEANS - SALES, MEASURED IN $</t>
  </si>
  <si>
    <t>SOYBEANS - SALES, MEASURED IN PCT OF FARM OPERATIONS</t>
  </si>
  <si>
    <t>SOYBEANS - SALES, MEASURED IN PCT OF FARM SALES</t>
  </si>
  <si>
    <t>SOYBEANS, IRRIGATED - ACRES HARVESTED</t>
  </si>
  <si>
    <t>SOYBEANS, IRRIGATED - OPERATIONS WITH AREA HARVESTED</t>
  </si>
  <si>
    <t>SOYBEANS, IRRIGATED - WATER APPLIED, MEASURED IN ACRE FEET / ACRE</t>
  </si>
  <si>
    <t>SOYBEANS, IRRIGATED - YIELD, MEASURED IN BU / ACRE</t>
  </si>
  <si>
    <t>SOYBEANS, IRRIGATED, ENTIRE CROP - ACRES HARVESTED</t>
  </si>
  <si>
    <t>SOYBEANS, IRRIGATED, ENTIRE CROP - OPERATIONS WITH AREA HARVESTED</t>
  </si>
  <si>
    <t>SOYBEANS, IRRIGATED, ENTIRE CROP - YIELD, MEASURED IN BU / ACRE</t>
  </si>
  <si>
    <t>SPINACH - ACRES HARVESTED</t>
  </si>
  <si>
    <t>SPINACH - OPERATIONS WITH AREA HARVESTED</t>
  </si>
  <si>
    <t>SPINACH, FRESH MARKET - ACRES HARVESTED</t>
  </si>
  <si>
    <t>SPINACH, FRESH MARKET - OPERATIONS WITH AREA HARVESTED</t>
  </si>
  <si>
    <t>SQUASH - ACRES HARVESTED</t>
  </si>
  <si>
    <t>SQUASH - OPERATIONS WITH AREA HARVESTED</t>
  </si>
  <si>
    <t>SQUASH, FRESH MARKET - ACRES HARVESTED</t>
  </si>
  <si>
    <t>SQUASH, FRESH MARKET - OPERATIONS WITH AREA HARVESTED</t>
  </si>
  <si>
    <t>SQUASH, PROCESSING - ACRES HARVESTED</t>
  </si>
  <si>
    <t>SQUASH, PROCESSING - OPERATIONS WITH AREA HARVESTED</t>
  </si>
  <si>
    <t>SQUASH, SUMMER - ACRES HARVESTED</t>
  </si>
  <si>
    <t>SQUASH, SUMMER - OPERATIONS WITH AREA HARVESTED</t>
  </si>
  <si>
    <t>SQUASH, SUMMER, FRESH MARKET - ACRES HARVESTED</t>
  </si>
  <si>
    <t>SQUASH, SUMMER, FRESH MARKET - OPERATIONS WITH AREA HARVESTED</t>
  </si>
  <si>
    <t>SQUASH, SUMMER, PROCESSING - ACRES HARVESTED</t>
  </si>
  <si>
    <t>SQUASH, SUMMER, PROCESSING - OPERATIONS WITH AREA HARVESTED</t>
  </si>
  <si>
    <t>SQUASH, WINTER - ACRES HARVESTED</t>
  </si>
  <si>
    <t>SQUASH, WINTER - OPERATIONS WITH AREA HARVESTED</t>
  </si>
  <si>
    <t>SQUASH, WINTER, FRESH MARKET - ACRES HARVESTED</t>
  </si>
  <si>
    <t>SQUASH, WINTER, FRESH MARKET - OPERATIONS WITH AREA HARVESTED</t>
  </si>
  <si>
    <t>SQUASH, WINTER, PROCESSING - ACRES HARVESTED</t>
  </si>
  <si>
    <t>SQUASH, WINTER, PROCESSING - OPERATIONS WITH AREA HARVESTED</t>
  </si>
  <si>
    <t>STRAWBERRIES - ACRES BEARING</t>
  </si>
  <si>
    <t>STRAWBERRIES - ACRES GROWN</t>
  </si>
  <si>
    <t>STRAWBERRIES - ACRES HARVESTED</t>
  </si>
  <si>
    <t>STRAWBERRIES - ACRES NON-BEARING</t>
  </si>
  <si>
    <t>STRAWBERRIES - OPERATIONS WITH AREA BEARING</t>
  </si>
  <si>
    <t>STRAWBERRIES - OPERATIONS WITH AREA GROWN</t>
  </si>
  <si>
    <t>STRAWBERRIES - OPERATIONS WITH AREA HARVESTED</t>
  </si>
  <si>
    <t>STRAWBERRIES - OPERATIONS WITH AREA NON-BEARING</t>
  </si>
  <si>
    <t>SUGARCANE - ACRES NOT HARVESTED</t>
  </si>
  <si>
    <t>SUGARCANE - OPERATIONS WITH AREA NOT HARVESTED</t>
  </si>
  <si>
    <t>SUGARCANE, IRRIGATED - ACRES NOT HARVESTED</t>
  </si>
  <si>
    <t>SUGARCANE, IRRIGATED - OPERATIONS WITH AREA NOT HARVESTED</t>
  </si>
  <si>
    <t>SUGARCANE, IRRIGATED, ENTIRE CROP, SUGAR - ACRES HARVESTED</t>
  </si>
  <si>
    <t>SUGARCANE, IRRIGATED, ENTIRE CROP, SUGAR - OPERATIONS WITH AREA HARVESTED</t>
  </si>
  <si>
    <t>SUGARCANE, IRRIGATED, ENTIRE CROP, SUGAR - YIELD, MEASURED IN TONS / ACRE</t>
  </si>
  <si>
    <t>SUGARCANE, IRRIGATED, NONE OF CROP, SUGAR - ACRES HARVESTED</t>
  </si>
  <si>
    <t>SUGARCANE, IRRIGATED, NONE OF CROP, SUGAR - OPERATIONS WITH AREA HARVESTED</t>
  </si>
  <si>
    <t>SUGARCANE, IRRIGATED, NONE OF CROP, SUGAR - YIELD, MEASURED IN TONS / ACRE</t>
  </si>
  <si>
    <t>SUGARCANE, IRRIGATED, PART OF CROP, IRRIGATED PORTION, SUGAR - ACRES HARVESTED</t>
  </si>
  <si>
    <t>SUGARCANE, IRRIGATED, PART OF CROP, NON-IRRIGATED PORTION, SUGAR - ACRES HARVESTED</t>
  </si>
  <si>
    <t>SUGARCANE, IRRIGATED, PART OF CROP, SUGAR - OPERATIONS WITH AREA HARVESTED</t>
  </si>
  <si>
    <t>SUGARCANE, IRRIGATED, PART OF CROP, SUGAR - YIELD, MEASURED IN TONS / ACRE</t>
  </si>
  <si>
    <t>SUGARCANE, IRRIGATED, SEED - ACRES HARVESTED</t>
  </si>
  <si>
    <t>SUGARCANE, IRRIGATED, SEED - OPERATIONS WITH AREA HARVESTED</t>
  </si>
  <si>
    <t>SUGARCANE, IRRIGATED, SUGAR - ACRES HARVESTED</t>
  </si>
  <si>
    <t>SUGARCANE, IRRIGATED, SUGAR - OPERATIONS WITH AREA HARVESTED</t>
  </si>
  <si>
    <t>SUGARCANE, SEED - ACRES HARVESTED</t>
  </si>
  <si>
    <t>SUGARCANE, SEED - OPERATIONS WITH AREA HARVESTED</t>
  </si>
  <si>
    <t>SUGARCANE, SEED - PRODUCTION, MEASURED IN TONS</t>
  </si>
  <si>
    <t>SUGARCANE, SUGAR - ACRES HARVESTED</t>
  </si>
  <si>
    <t>SUGARCANE, SUGAR - OPERATIONS WITH AREA HARVESTED</t>
  </si>
  <si>
    <t>SUGARCANE, SUGAR - PRODUCTION, MEASURED IN TONS</t>
  </si>
  <si>
    <t>SUNFLOWER - ACRES HARVESTED</t>
  </si>
  <si>
    <t>SUNFLOWER - OPERATIONS WITH AREA HARVESTED</t>
  </si>
  <si>
    <t>SUNFLOWER - PRODUCTION, MEASURED IN LB</t>
  </si>
  <si>
    <t>SUNFLOWER, IRRIGATED - ACRES HARVESTED</t>
  </si>
  <si>
    <t>SUNFLOWER, IRRIGATED - OPERATIONS WITH AREA HARVESTED</t>
  </si>
  <si>
    <t>SUNFLOWER, NON-OIL TYPE - ACRES HARVESTED</t>
  </si>
  <si>
    <t>SUNFLOWER, NON-OIL TYPE - OPERATIONS WITH AREA HARVESTED</t>
  </si>
  <si>
    <t>SUNFLOWER, NON-OIL TYPE - PRODUCTION, MEASURED IN LB</t>
  </si>
  <si>
    <t>SUNFLOWER, NON-OIL TYPE, IRRIGATED - ACRES HARVESTED</t>
  </si>
  <si>
    <t>SUNFLOWER, NON-OIL TYPE, IRRIGATED - OPERATIONS WITH AREA HARVESTED</t>
  </si>
  <si>
    <t>SUNFLOWER, OIL TYPE - ACRES HARVESTED</t>
  </si>
  <si>
    <t>SUNFLOWER, OIL TYPE - OPERATIONS WITH AREA HARVESTED</t>
  </si>
  <si>
    <t>SUNFLOWER, OIL TYPE - PRODUCTION, MEASURED IN LB</t>
  </si>
  <si>
    <t>SUNFLOWER, OIL TYPE, IRRIGATED - ACRES HARVESTED</t>
  </si>
  <si>
    <t>SUNFLOWER, OIL TYPE, IRRIGATED - OPERATIONS WITH AREA HARVESTED</t>
  </si>
  <si>
    <t>SWEET CORN - ACRES HARVESTED</t>
  </si>
  <si>
    <t>SWEET CORN - OPERATIONS WITH AREA HARVESTED</t>
  </si>
  <si>
    <t>SWEET CORN, FRESH MARKET - ACRES HARVESTED</t>
  </si>
  <si>
    <t>SWEET CORN, FRESH MARKET - OPERATIONS WITH AREA HARVESTED</t>
  </si>
  <si>
    <t>SWEET CORN, IRRIGATED - ACRES HARVESTED</t>
  </si>
  <si>
    <t>SWEET CORN, IRRIGATED - OPERATIONS WITH AREA HARVESTED</t>
  </si>
  <si>
    <t>SWEET CORN, IRRIGATED - WATER APPLIED, MEASURED IN ACRE FEET / ACRE</t>
  </si>
  <si>
    <t>SWEET CORN, IRRIGATED - YIELD, MEASURED IN CWT / ACRE</t>
  </si>
  <si>
    <t>SWEET CORN, PROCESSING - ACRES HARVESTED</t>
  </si>
  <si>
    <t>SWEET CORN, PROCESSING - OPERATIONS WITH AREA HARVESTED</t>
  </si>
  <si>
    <t>SWEET POTATOES - ACRES HARVESTED</t>
  </si>
  <si>
    <t>SWEET POTATOES - OPERATIONS WITH AREA HARVESTED</t>
  </si>
  <si>
    <t>SWEET POTATOES - PRODUCTION, MEASURED IN CWT</t>
  </si>
  <si>
    <t>SWEET POTATOES, FRESH MARKET - ACRES HARVESTED</t>
  </si>
  <si>
    <t>SWEET POTATOES, FRESH MARKET - OPERATIONS WITH AREA HARVESTED</t>
  </si>
  <si>
    <t>SWEET POTATOES, IRRIGATED - ACRES HARVESTED</t>
  </si>
  <si>
    <t>SWEET POTATOES, IRRIGATED - OPERATIONS WITH AREA HARVESTED</t>
  </si>
  <si>
    <t>SWEET POTATOES, PROCESSING - ACRES HARVESTED</t>
  </si>
  <si>
    <t>SWEET POTATOES, PROCESSING - OPERATIONS WITH AREA HARVESTED</t>
  </si>
  <si>
    <t>TANGELOS - ACRES BEARING</t>
  </si>
  <si>
    <t>TANGELOS - ACRES BEARING &amp; NON-BEARING</t>
  </si>
  <si>
    <t>TANGELOS - ACRES NON-BEARING</t>
  </si>
  <si>
    <t>TANGELOS - OPERATIONS WITH AREA BEARING</t>
  </si>
  <si>
    <t>TANGELOS - OPERATIONS WITH AREA BEARING &amp; NON-BEARING</t>
  </si>
  <si>
    <t>TANGELOS - OPERATIONS WITH AREA NON-BEARING</t>
  </si>
  <si>
    <t>TANGERINES - ACRES BEARING</t>
  </si>
  <si>
    <t>TANGERINES - ACRES BEARING &amp; NON-BEARING</t>
  </si>
  <si>
    <t>TANGERINES - ACRES NON-BEARING</t>
  </si>
  <si>
    <t>TANGERINES - OPERATIONS WITH AREA BEARING</t>
  </si>
  <si>
    <t>TANGERINES - OPERATIONS WITH AREA BEARING &amp; NON-BEARING</t>
  </si>
  <si>
    <t>TANGERINES - OPERATIONS WITH AREA NON-BEARING</t>
  </si>
  <si>
    <t>TARO - ACRES HARVESTED</t>
  </si>
  <si>
    <t>TARO - OPERATIONS WITH AREA HARVESTED</t>
  </si>
  <si>
    <t>TARO - PRODUCTION, MEASURED IN LB</t>
  </si>
  <si>
    <t>TARO, FRESH MARKET - ACRES HARVESTED</t>
  </si>
  <si>
    <t>TARO, FRESH MARKET - OPERATIONS WITH AREA HARVESTED</t>
  </si>
  <si>
    <t>TARO, IRRIGATED - ACRES HARVESTED</t>
  </si>
  <si>
    <t>TARO, IRRIGATED - OPERATIONS WITH AREA HARVESTED</t>
  </si>
  <si>
    <t>TARO, PROCESSING - ACRES HARVESTED</t>
  </si>
  <si>
    <t>TARO, PROCESSING - OPERATIONS WITH AREA HARVESTED</t>
  </si>
  <si>
    <t>TOMATOES, IN THE OPEN - ACRES HARVESTED</t>
  </si>
  <si>
    <t>TOMATOES, IN THE OPEN - OPERATIONS WITH AREA HARVESTED</t>
  </si>
  <si>
    <t>TOMATOES, IN THE OPEN, FRESH MARKET - ACRES HARVESTED</t>
  </si>
  <si>
    <t>TOMATOES, IN THE OPEN, FRESH MARKET - OPERATIONS WITH AREA HARVESTED</t>
  </si>
  <si>
    <t>TOMATOES, IN THE OPEN, IRRIGATED - ACRES HARVESTED</t>
  </si>
  <si>
    <t>TOMATOES, IN THE OPEN, IRRIGATED - OPERATIONS WITH AREA HARVESTED</t>
  </si>
  <si>
    <t>TOMATOES, IN THE OPEN, IRRIGATED - WATER APPLIED, MEASURED IN ACRE FEET / ACRE</t>
  </si>
  <si>
    <t>TOMATOES, IN THE OPEN, IRRIGATED - YIELD, MEASURED IN CWT / ACRE</t>
  </si>
  <si>
    <t>TOMATOES, IN THE OPEN, PROCESSING - ACRES HARVESTED</t>
  </si>
  <si>
    <t>TOMATOES, IN THE OPEN, PROCESSING - OPERATIONS WITH AREA HARVESTED</t>
  </si>
  <si>
    <t>TREE NUT TOTALS - ACRES BEARING</t>
  </si>
  <si>
    <t>TREE NUT TOTALS - ACRES BEARING &amp; NON-BEARING</t>
  </si>
  <si>
    <t>TREE NUT TOTALS - ACRES NON-BEARING</t>
  </si>
  <si>
    <t>TREE NUT TOTALS - OPERATIONS WITH AREA BEARING</t>
  </si>
  <si>
    <t>TREE NUT TOTALS - OPERATIONS WITH AREA BEARING &amp; NON-BEARING</t>
  </si>
  <si>
    <t>TREE NUT TOTALS - OPERATIONS WITH AREA NON-BEARING</t>
  </si>
  <si>
    <t>TREE NUTS, OTHER - ACRES BEARING</t>
  </si>
  <si>
    <t>TREE NUTS, OTHER - ACRES BEARING &amp; NON-BEARING</t>
  </si>
  <si>
    <t>TREE NUTS, OTHER - ACRES NON-BEARING</t>
  </si>
  <si>
    <t>TREE NUTS, OTHER - OPERATIONS WITH AREA BEARING</t>
  </si>
  <si>
    <t>TREE NUTS, OTHER - OPERATIONS WITH AREA BEARING &amp; NON-BEARING</t>
  </si>
  <si>
    <t>TREE NUTS, OTHER - OPERATIONS WITH AREA NON-BEARING</t>
  </si>
  <si>
    <t>TURNIPS - ACRES HARVESTED</t>
  </si>
  <si>
    <t>TURNIPS - OPERATIONS WITH AREA HARVESTED</t>
  </si>
  <si>
    <t>TURNIPS, FRESH MARKET - ACRES HARVESTED</t>
  </si>
  <si>
    <t>TURNIPS, FRESH MARKET - OPERATIONS WITH AREA HARVESTED</t>
  </si>
  <si>
    <t>TURNIPS, PROCESSING - ACRES HARVESTED</t>
  </si>
  <si>
    <t>TURNIPS, PROCESSING - OPERATIONS WITH AREA HARVESTED</t>
  </si>
  <si>
    <t>VEGETABLE TOTALS, IN THE OPEN - ACRES HARVESTED</t>
  </si>
  <si>
    <t>VEGETABLE TOTALS, IN THE OPEN - ACRES IN PRODUCTION</t>
  </si>
  <si>
    <t>VEGETABLE TOTALS, IN THE OPEN - OPERATIONS WITH AREA HARVESTED</t>
  </si>
  <si>
    <t>VEGETABLE TOTALS, IN THE OPEN - OPERATIONS WITH AREA IN PRODUCTION</t>
  </si>
  <si>
    <t>VEGETABLE TOTALS, IN THE OPEN, FRESH MARKET - ACRES HARVESTED</t>
  </si>
  <si>
    <t>VEGETABLE TOTALS, IN THE OPEN, FRESH MARKET - OPERATIONS WITH AREA HARVESTED</t>
  </si>
  <si>
    <t>VEGETABLE TOTALS, IN THE OPEN, IRRIGATED - ACRES IN PRODUCTION</t>
  </si>
  <si>
    <t>VEGETABLE TOTALS, IN THE OPEN, IRRIGATED - OPERATIONS WITH AREA IN PRODUCTION</t>
  </si>
  <si>
    <t>VEGETABLE TOTALS, IN THE OPEN, IRRIGATED - WATER APPLIED, MEASURED IN ACRE FEET / ACRE</t>
  </si>
  <si>
    <t>VEGETABLE TOTALS, IN THE OPEN, IRRIGATED, ENTIRE CROP - ACRES IN PRODUCTION</t>
  </si>
  <si>
    <t>VEGETABLE TOTALS, IN THE OPEN, IRRIGATED, ENTIRE CROP - OPERATIONS WITH AREA IN PRODUCTION</t>
  </si>
  <si>
    <t>VEGETABLE TOTALS, IN THE OPEN, IRRIGATED, NONE OF CROP - ACRES IN PRODUCTION</t>
  </si>
  <si>
    <t>VEGETABLE TOTALS, IN THE OPEN, IRRIGATED, NONE OF CROP - OPERATIONS WITH AREA IN PRODUCTION</t>
  </si>
  <si>
    <t>VEGETABLE TOTALS, IN THE OPEN, IRRIGATED, PART OF CROP - OPERATIONS WITH AREA IN PRODUCTION</t>
  </si>
  <si>
    <t>VEGETABLE TOTALS, IN THE OPEN, IRRIGATED, PART OF CROP, IRRIGATED PORTION - ACRES IN PRODUCTION</t>
  </si>
  <si>
    <t>VEGETABLE TOTALS, IN THE OPEN, IRRIGATED, PART OF CROP, NON-IRRIGATED PORTION - ACRES IN PRODUCTION</t>
  </si>
  <si>
    <t>VEGETABLE TOTALS, IN THE OPEN, PROCESSING - ACRES HARVESTED</t>
  </si>
  <si>
    <t>VEGETABLE TOTALS, IN THE OPEN, PROCESSING - OPERATIONS WITH AREA HARVESTED</t>
  </si>
  <si>
    <t>VEGETABLE TOTALS, INCL SEEDS &amp; TRANSPLANTS, IN THE OPEN - OPERATIONS WITH SALES</t>
  </si>
  <si>
    <t>VEGETABLE TOTALS, INCL SEEDS &amp; TRANSPLANTS, IN THE OPEN - SALES, MEASURED IN $</t>
  </si>
  <si>
    <t>VEGETABLE TOTALS, INCL SEEDS &amp; TRANSPLANTS, IN THE OPEN - SALES, MEASURED IN PCT OF FARM OPERATIONS</t>
  </si>
  <si>
    <t>VEGETABLE TOTALS, INCL SEEDS &amp; TRANSPLANTS, IN THE OPEN - SALES, MEASURED IN PCT OF FARM SALES</t>
  </si>
  <si>
    <t>VEGETABLES, MIXED - ACRES HARVESTED</t>
  </si>
  <si>
    <t>VEGETABLES, MIXED - OPERATIONS WITH AREA HARVESTED</t>
  </si>
  <si>
    <t>VEGETABLES, OTHER - ACRES HARVESTED</t>
  </si>
  <si>
    <t>VEGETABLES, OTHER - OPERATIONS WITH AREA HARVESTED</t>
  </si>
  <si>
    <t>VEGETABLES, OTHER, FRESH MARKET - ACRES HARVESTED</t>
  </si>
  <si>
    <t>VEGETABLES, OTHER, FRESH MARKET - OPERATIONS WITH AREA HARVESTED</t>
  </si>
  <si>
    <t>VEGETABLES, OTHER, PROCESSING - ACRES HARVESTED</t>
  </si>
  <si>
    <t>VEGETABLES, OTHER, PROCESSING - OPERATIONS WITH AREA HARVESTED</t>
  </si>
  <si>
    <t>WATERCRESS - ACRES HARVESTED</t>
  </si>
  <si>
    <t>WATERCRESS - OPERATIONS WITH AREA HARVESTED</t>
  </si>
  <si>
    <t>WATERCRESS, FRESH MARKET - ACRES HARVESTED</t>
  </si>
  <si>
    <t>WATERCRESS, FRESH MARKET - OPERATIONS WITH AREA HARVESTED</t>
  </si>
  <si>
    <t>2017-2017</t>
  </si>
  <si>
    <t>FRUIT &amp; TREE NUTS</t>
  </si>
  <si>
    <t>2002-2022</t>
  </si>
  <si>
    <t>1997-2022</t>
  </si>
  <si>
    <t>VEGETABLES</t>
  </si>
  <si>
    <t>FIELD CROPS; VEGETABLES</t>
  </si>
  <si>
    <t>2002-2023</t>
  </si>
  <si>
    <t>2022-2022</t>
  </si>
  <si>
    <t>2017-2022</t>
  </si>
  <si>
    <t>2012-2022</t>
  </si>
  <si>
    <t>2007-2012</t>
  </si>
  <si>
    <t>1997-2023</t>
  </si>
  <si>
    <t>FIELD CROPS</t>
  </si>
  <si>
    <t>CROP TOTALS</t>
  </si>
  <si>
    <t>2013-2023</t>
  </si>
  <si>
    <t>1997-2002</t>
  </si>
  <si>
    <t>2007-2022</t>
  </si>
  <si>
    <t>2013-2022</t>
  </si>
  <si>
    <t>2012-2017</t>
  </si>
  <si>
    <t>1997-2017</t>
  </si>
  <si>
    <t>Year</t>
  </si>
  <si>
    <t>Crops</t>
  </si>
  <si>
    <t>Hawaii</t>
  </si>
  <si>
    <t>USDA NASS Census of Agriculture</t>
  </si>
  <si>
    <t>Commodity (Hyperlink)</t>
  </si>
  <si>
    <t>Source:</t>
  </si>
  <si>
    <t>Sector:</t>
  </si>
  <si>
    <t>State:</t>
  </si>
  <si>
    <t>Note 1:</t>
  </si>
  <si>
    <t>https://www.nass.usda.gov/Data_and_Statistics/index.php</t>
  </si>
  <si>
    <t>Title</t>
  </si>
  <si>
    <t>Group</t>
  </si>
  <si>
    <t>Data Items:</t>
  </si>
  <si>
    <t>Estimate:</t>
  </si>
  <si>
    <t>State-Level Total</t>
  </si>
  <si>
    <t>Acreage, Sales Value, and Number of Operations</t>
  </si>
  <si>
    <t>Crops sector provides comprehensive data on all field crops, vegetables, fruits, tree nuts, and other plant commodities produced on U.S. farms. Conducted every five years, it is the only source of uniform crop statistics for all 3,200+ counties nationwide. For Hawaii, coverage spans a wide range of tropical and subtropical crops including sugarcane, pineapples, coffee, macadamias, papayas, taro, bananas, avocados, and diverse vegetables, fruits, and berries.  The reference years in this database span 1997–2023. Data items include harvested acres, yield, production quantity, and value of sales. However, only selected data items with aggregated statistics are provided in this database.</t>
  </si>
  <si>
    <t>Note 2:</t>
  </si>
  <si>
    <t xml:space="preserve">(D) — Withheld to avoid disclosing data for individual operations. When fewer than three operations report a given item, or when one operation dominates the statistic so heavily that its data could be identified, NASS suppresses the value and replaces it with (D). This is a confidentiality protection required by law.
(NA) or (N/A) — Not available. The data were not collected, not applicable to that category, or the survey did not cover that item for that particular year or geography.
- Blank / empty cell — Generally means the data were not collected for that year/commodity combination, the survey didn't cover it, or no farms reported that item. Distinct from (D) in that there's no suppression concern — the data simply don't exist.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</si>
</sst>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color rgb="FF0070C0"/>
      <name val="Calibri"/>
      <family val="2"/>
      <scheme val="minor"/>
    </font>
    <font>
      <sz val="11"/>
      <color theme="1"/>
      <name val="Calibri"/>
      <family val="2"/>
      <scheme val="minor"/>
    </font>
  </fonts>
  <fills count="3">
    <fill>
      <patternFill patternType="none"/>
    </fill>
    <fill>
      <patternFill patternType="gray125"/>
    </fill>
    <fill>
      <patternFill patternType="solid">
        <fgColor theme="4"/>
        <bgColor theme="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0" fillId="0" borderId="0" xfId="0" applyAlignment="1">
      <alignment horizontal="left" vertical="top" wrapText="1"/>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left" vertical="top" wrapText="1"/>
    </xf>
    <xf numFmtId="0" fontId="4" fillId="0" borderId="2" xfId="0" applyFont="1" applyBorder="1" applyAlignment="1">
      <alignment horizontal="left" vertical="top" wrapText="1"/>
    </xf>
    <xf numFmtId="0" fontId="0" fillId="0" borderId="3" xfId="0" applyBorder="1" applyAlignment="1">
      <alignment horizontal="left" vertical="top" wrapText="1"/>
    </xf>
    <xf numFmtId="0" fontId="3" fillId="0" borderId="4" xfId="0" applyFont="1" applyBorder="1"/>
    <xf numFmtId="0" fontId="3" fillId="0" borderId="5" xfId="0" applyFont="1" applyBorder="1"/>
    <xf numFmtId="0" fontId="4" fillId="0" borderId="7"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 fillId="0" borderId="0" xfId="0" applyFont="1"/>
    <xf numFmtId="0" fontId="2" fillId="2" borderId="1" xfId="0" applyFont="1" applyFill="1" applyBorder="1" applyAlignment="1">
      <alignment horizontal="center"/>
    </xf>
    <xf numFmtId="0" fontId="1" fillId="0" borderId="0" xfId="1"/>
    <xf numFmtId="0" fontId="3" fillId="0" borderId="6" xfId="0" applyFont="1" applyBorder="1" applyAlignment="1">
      <alignment horizontal="left"/>
    </xf>
    <xf numFmtId="0" fontId="0" fillId="0" borderId="0" xfId="0" applyBorder="1" applyAlignment="1">
      <alignment horizontal="center"/>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Fill="1" applyAlignment="1">
      <alignment vertical="top" wrapText="1"/>
    </xf>
    <xf numFmtId="0" fontId="0" fillId="0" borderId="0" xfId="0" applyFill="1"/>
    <xf numFmtId="0" fontId="5" fillId="0" borderId="0" xfId="0" applyFont="1" applyAlignment="1">
      <alignment vertical="top"/>
    </xf>
    <xf numFmtId="0" fontId="5" fillId="0" borderId="0" xfId="0" applyFont="1" applyAlignment="1">
      <alignment horizontal="left" vertical="top" wrapText="1"/>
    </xf>
    <xf numFmtId="0" fontId="0" fillId="0" borderId="0" xfId="0" applyFont="1" applyAlignment="1">
      <alignment horizontal="left" vertical="top"/>
    </xf>
  </cellXfs>
  <cellStyles count="2">
    <cellStyle name="Hyperlink" xfId="1" builtinId="8"/>
    <cellStyle name="Normal" xfId="0" builtinId="0"/>
  </cellStyles>
  <dxfs count="7">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70C0"/>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142A9C5E-06F2-48C8-850E-7D3BDE68B403}" name="Table124" displayName="Table124" ref="B7:D130" totalsRowShown="0" headerRowDxfId="6" headerRowBorderDxfId="5" tableBorderDxfId="4" totalsRowBorderDxfId="3">
  <autoFilter ref="B7:D130" xr:uid="{142A9C5E-06F2-48C8-850E-7D3BDE68B403}"/>
  <tableColumns count="3">
    <tableColumn id="1" xr3:uid="{5DCFD9F3-6EF5-406C-AA96-116C9D7C0C17}" name="Commodity (Hyperlink)" dataDxfId="2"/>
    <tableColumn id="3" xr3:uid="{8F244B31-C8A1-4476-9079-BFAB1A56641D}" name="Year" dataDxfId="1"/>
    <tableColumn id="2" xr3:uid="{E040C78B-180A-4A5A-95D7-937CC361F08D}" name="Group" dataDxfId="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_BEETS" displayName="T_BEETS" ref="A1:G7">
  <autoFilter ref="A1:G7" xr:uid="{00000000-0009-0000-0100-000009000000}"/>
  <tableColumns count="7">
    <tableColumn id="1" xr3:uid="{00000000-0010-0000-0800-000001000000}" name="YEAR"/>
    <tableColumn id="2" xr3:uid="{00000000-0010-0000-0800-000002000000}" name="BEETS - ACRES HARVESTED"/>
    <tableColumn id="3" xr3:uid="{00000000-0010-0000-0800-000003000000}" name="BEETS - OPERATIONS WITH AREA HARVESTED"/>
    <tableColumn id="4" xr3:uid="{00000000-0010-0000-0800-000004000000}" name="BEETS, FRESH MARKET - ACRES HARVESTED"/>
    <tableColumn id="5" xr3:uid="{00000000-0010-0000-0800-000005000000}" name="BEETS, FRESH MARKET - OPERATIONS WITH AREA HARVESTED"/>
    <tableColumn id="6" xr3:uid="{00000000-0010-0000-0800-000006000000}" name="BEETS, PROCESSING - ACRES HARVESTED"/>
    <tableColumn id="7" xr3:uid="{00000000-0010-0000-0800-000007000000}" name="BEETS, PROCESSING - OPERATIONS WITH AREA HARVESTED"/>
  </tableColumns>
  <tableStyleInfo name="TableStyleLight9"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2000000}" name="T_RADISHES" displayName="T_RADISHES" ref="A1:E7">
  <autoFilter ref="A1:E7" xr:uid="{00000000-0009-0000-0100-000063000000}"/>
  <tableColumns count="5">
    <tableColumn id="1" xr3:uid="{00000000-0010-0000-6200-000001000000}" name="YEAR"/>
    <tableColumn id="2" xr3:uid="{00000000-0010-0000-6200-000002000000}" name="RADISHES - ACRES HARVESTED"/>
    <tableColumn id="3" xr3:uid="{00000000-0010-0000-6200-000003000000}" name="RADISHES - OPERATIONS WITH AREA HARVESTED"/>
    <tableColumn id="4" xr3:uid="{00000000-0010-0000-6200-000004000000}" name="RADISHES, FRESH MARKET - ACRES HARVESTED"/>
    <tableColumn id="5" xr3:uid="{00000000-0010-0000-6200-000005000000}" name="RADISHES, FRESH MARKET - OPERATIONS WITH AREA HARVESTED"/>
  </tableColumns>
  <tableStyleInfo name="TableStyleLight9"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3000000}" name="T_RAMBUTAN" displayName="T_RAMBUTAN" ref="A1:G2">
  <autoFilter ref="A1:G2" xr:uid="{00000000-0009-0000-0100-000064000000}"/>
  <tableColumns count="7">
    <tableColumn id="1" xr3:uid="{00000000-0010-0000-6300-000001000000}" name="YEAR"/>
    <tableColumn id="2" xr3:uid="{00000000-0010-0000-6300-000002000000}" name="RAMBUTAN - ACRES BEARING"/>
    <tableColumn id="3" xr3:uid="{00000000-0010-0000-6300-000003000000}" name="RAMBUTAN - ACRES BEARING &amp; NON-BEARING"/>
    <tableColumn id="4" xr3:uid="{00000000-0010-0000-6300-000004000000}" name="RAMBUTAN - ACRES NON-BEARING"/>
    <tableColumn id="5" xr3:uid="{00000000-0010-0000-6300-000005000000}" name="RAMBUTAN - OPERATIONS WITH AREA BEARING"/>
    <tableColumn id="6" xr3:uid="{00000000-0010-0000-6300-000006000000}" name="RAMBUTAN - OPERATIONS WITH AREA BEARING &amp; NON-BEARING"/>
    <tableColumn id="7" xr3:uid="{00000000-0010-0000-6300-000007000000}" name="RAMBUTAN - OPERATIONS WITH AREA NON-BEARING"/>
  </tableColumns>
  <tableStyleInfo name="TableStyleLight9"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4000000}" name="T_RASPBERRIES" displayName="T_RASPBERRIES" ref="A1:G2">
  <autoFilter ref="A1:G2" xr:uid="{00000000-0009-0000-0100-000065000000}"/>
  <tableColumns count="7">
    <tableColumn id="1" xr3:uid="{00000000-0010-0000-6400-000001000000}" name="YEAR"/>
    <tableColumn id="2" xr3:uid="{00000000-0010-0000-6400-000002000000}" name="RASPBERRIES - ACRES BEARING"/>
    <tableColumn id="3" xr3:uid="{00000000-0010-0000-6400-000003000000}" name="RASPBERRIES - ACRES GROWN"/>
    <tableColumn id="4" xr3:uid="{00000000-0010-0000-6400-000004000000}" name="RASPBERRIES - ACRES NON-BEARING"/>
    <tableColumn id="5" xr3:uid="{00000000-0010-0000-6400-000005000000}" name="RASPBERRIES - OPERATIONS WITH AREA BEARING"/>
    <tableColumn id="6" xr3:uid="{00000000-0010-0000-6400-000006000000}" name="RASPBERRIES - OPERATIONS WITH AREA GROWN"/>
    <tableColumn id="7" xr3:uid="{00000000-0010-0000-6400-000007000000}" name="RASPBERRIES - OPERATIONS WITH AREA NON-BEARING"/>
  </tableColumns>
  <tableStyleInfo name="TableStyleLight9"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5000000}" name="T_RHUBARB" displayName="T_RHUBARB" ref="A1:E3">
  <autoFilter ref="A1:E3" xr:uid="{00000000-0009-0000-0100-000066000000}"/>
  <tableColumns count="5">
    <tableColumn id="1" xr3:uid="{00000000-0010-0000-6500-000001000000}" name="YEAR"/>
    <tableColumn id="2" xr3:uid="{00000000-0010-0000-6500-000002000000}" name="RHUBARB - ACRES HARVESTED"/>
    <tableColumn id="3" xr3:uid="{00000000-0010-0000-6500-000003000000}" name="RHUBARB - OPERATIONS WITH AREA HARVESTED"/>
    <tableColumn id="4" xr3:uid="{00000000-0010-0000-6500-000004000000}" name="RHUBARB, FRESH MARKET - ACRES HARVESTED"/>
    <tableColumn id="5" xr3:uid="{00000000-0010-0000-6500-000005000000}" name="RHUBARB, FRESH MARKET - OPERATIONS WITH AREA HARVESTED"/>
  </tableColumns>
  <tableStyleInfo name="TableStyleLight9"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6000000}" name="T_RICE" displayName="T_RICE" ref="A1:O3">
  <autoFilter ref="A1:O3" xr:uid="{00000000-0009-0000-0100-000067000000}"/>
  <tableColumns count="15">
    <tableColumn id="1" xr3:uid="{00000000-0010-0000-6600-000001000000}" name="YEAR"/>
    <tableColumn id="2" xr3:uid="{00000000-0010-0000-6600-000002000000}" name="RICE - ACRES HARVESTED"/>
    <tableColumn id="3" xr3:uid="{00000000-0010-0000-6600-000003000000}" name="RICE - OPERATIONS WITH AREA HARVESTED"/>
    <tableColumn id="4" xr3:uid="{00000000-0010-0000-6600-000004000000}" name="RICE - OPERATIONS WITH SALES"/>
    <tableColumn id="5" xr3:uid="{00000000-0010-0000-6600-000005000000}" name="RICE - PRODUCTION, MEASURED IN CWT"/>
    <tableColumn id="6" xr3:uid="{00000000-0010-0000-6600-000006000000}" name="RICE - SALES, MEASURED IN $"/>
    <tableColumn id="7" xr3:uid="{00000000-0010-0000-6600-000007000000}" name="RICE - SALES, MEASURED IN PCT OF FARM OPERATIONS"/>
    <tableColumn id="8" xr3:uid="{00000000-0010-0000-6600-000008000000}" name="RICE - SALES, MEASURED IN PCT OF FARM SALES"/>
    <tableColumn id="9" xr3:uid="{00000000-0010-0000-6600-000009000000}" name="RICE, IRRIGATED - ACRES HARVESTED"/>
    <tableColumn id="10" xr3:uid="{00000000-0010-0000-6600-00000A000000}" name="RICE, IRRIGATED - OPERATIONS WITH AREA HARVESTED"/>
    <tableColumn id="11" xr3:uid="{00000000-0010-0000-6600-00000B000000}" name="RICE, IRRIGATED - WATER APPLIED, MEASURED IN ACRE FEET / ACRE"/>
    <tableColumn id="12" xr3:uid="{00000000-0010-0000-6600-00000C000000}" name="RICE, IRRIGATED - YIELD, MEASURED IN CWT / ACRE"/>
    <tableColumn id="13" xr3:uid="{00000000-0010-0000-6600-00000D000000}" name="RICE, IRRIGATED, ENTIRE CROP - ACRES HARVESTED"/>
    <tableColumn id="14" xr3:uid="{00000000-0010-0000-6600-00000E000000}" name="RICE, IRRIGATED, ENTIRE CROP - OPERATIONS WITH AREA HARVESTED"/>
    <tableColumn id="15" xr3:uid="{00000000-0010-0000-6600-00000F000000}" name="RICE, IRRIGATED, ENTIRE CROP - YIELD, MEASURED IN CWT / ACRE"/>
  </tableColumns>
  <tableStyleInfo name="TableStyleLight9"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7000000}" name="T_SORGHUM" displayName="T_SORGHUM" ref="A1:R3">
  <autoFilter ref="A1:R3" xr:uid="{00000000-0009-0000-0100-000068000000}"/>
  <tableColumns count="18">
    <tableColumn id="1" xr3:uid="{00000000-0010-0000-6700-000001000000}" name="YEAR"/>
    <tableColumn id="2" xr3:uid="{00000000-0010-0000-6700-000002000000}" name="SORGHUM - OPERATIONS WITH SALES"/>
    <tableColumn id="3" xr3:uid="{00000000-0010-0000-6700-000003000000}" name="SORGHUM - SALES, MEASURED IN $"/>
    <tableColumn id="4" xr3:uid="{00000000-0010-0000-6700-000004000000}" name="SORGHUM - SALES, MEASURED IN PCT OF FARM OPERATIONS"/>
    <tableColumn id="5" xr3:uid="{00000000-0010-0000-6700-000005000000}" name="SORGHUM - SALES, MEASURED IN PCT OF FARM SALES"/>
    <tableColumn id="6" xr3:uid="{00000000-0010-0000-6700-000006000000}" name="SORGHUM, GRAIN - ACRES HARVESTED"/>
    <tableColumn id="7" xr3:uid="{00000000-0010-0000-6700-000007000000}" name="SORGHUM, GRAIN - OPERATIONS WITH AREA HARVESTED"/>
    <tableColumn id="8" xr3:uid="{00000000-0010-0000-6700-000008000000}" name="SORGHUM, GRAIN - PRODUCTION, MEASURED IN BU"/>
    <tableColumn id="9" xr3:uid="{00000000-0010-0000-6700-000009000000}" name="SORGHUM, GRAIN, IRRIGATED - ACRES HARVESTED"/>
    <tableColumn id="10" xr3:uid="{00000000-0010-0000-6700-00000A000000}" name="SORGHUM, GRAIN, IRRIGATED - OPERATIONS WITH AREA HARVESTED"/>
    <tableColumn id="11" xr3:uid="{00000000-0010-0000-6700-00000B000000}" name="SORGHUM, GRAIN, IRRIGATED, ENTIRE CROP - ACRES HARVESTED"/>
    <tableColumn id="12" xr3:uid="{00000000-0010-0000-6700-00000C000000}" name="SORGHUM, GRAIN, IRRIGATED, ENTIRE CROP - OPERATIONS WITH AREA HARVESTED"/>
    <tableColumn id="13" xr3:uid="{00000000-0010-0000-6700-00000D000000}" name="SORGHUM, GRAIN, IRRIGATED, ENTIRE CROP - YIELD, MEASURED IN BU / ACRE"/>
    <tableColumn id="14" xr3:uid="{00000000-0010-0000-6700-00000E000000}" name="SORGHUM, SILAGE - ACRES HARVESTED"/>
    <tableColumn id="15" xr3:uid="{00000000-0010-0000-6700-00000F000000}" name="SORGHUM, SILAGE - OPERATIONS WITH AREA HARVESTED"/>
    <tableColumn id="16" xr3:uid="{00000000-0010-0000-6700-000010000000}" name="SORGHUM, SILAGE - PRODUCTION, MEASURED IN TONS"/>
    <tableColumn id="17" xr3:uid="{00000000-0010-0000-6700-000011000000}" name="SORGHUM, SILAGE, IRRIGATED - ACRES HARVESTED"/>
    <tableColumn id="18" xr3:uid="{00000000-0010-0000-6700-000012000000}" name="SORGHUM, SILAGE, IRRIGATED - OPERATIONS WITH AREA HARVESTED"/>
  </tableColumns>
  <tableStyleInfo name="TableStyleLight9"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8000000}" name="T_SOYBEANS" displayName="T_SOYBEANS" ref="A1:O8">
  <autoFilter ref="A1:O8" xr:uid="{00000000-0009-0000-0100-000069000000}"/>
  <tableColumns count="15">
    <tableColumn id="1" xr3:uid="{00000000-0010-0000-6800-000001000000}" name="YEAR"/>
    <tableColumn id="2" xr3:uid="{00000000-0010-0000-6800-000002000000}" name="SOYBEANS - ACRES HARVESTED"/>
    <tableColumn id="3" xr3:uid="{00000000-0010-0000-6800-000003000000}" name="SOYBEANS - OPERATIONS WITH AREA HARVESTED"/>
    <tableColumn id="4" xr3:uid="{00000000-0010-0000-6800-000004000000}" name="SOYBEANS - OPERATIONS WITH SALES"/>
    <tableColumn id="5" xr3:uid="{00000000-0010-0000-6800-000005000000}" name="SOYBEANS - PRODUCTION, MEASURED IN BU"/>
    <tableColumn id="6" xr3:uid="{00000000-0010-0000-6800-000006000000}" name="SOYBEANS - SALES, MEASURED IN $"/>
    <tableColumn id="7" xr3:uid="{00000000-0010-0000-6800-000007000000}" name="SOYBEANS - SALES, MEASURED IN PCT OF FARM OPERATIONS"/>
    <tableColumn id="8" xr3:uid="{00000000-0010-0000-6800-000008000000}" name="SOYBEANS - SALES, MEASURED IN PCT OF FARM SALES"/>
    <tableColumn id="9" xr3:uid="{00000000-0010-0000-6800-000009000000}" name="SOYBEANS, IRRIGATED - ACRES HARVESTED"/>
    <tableColumn id="10" xr3:uid="{00000000-0010-0000-6800-00000A000000}" name="SOYBEANS, IRRIGATED - OPERATIONS WITH AREA HARVESTED"/>
    <tableColumn id="11" xr3:uid="{00000000-0010-0000-6800-00000B000000}" name="SOYBEANS, IRRIGATED - WATER APPLIED, MEASURED IN ACRE FEET / ACRE"/>
    <tableColumn id="12" xr3:uid="{00000000-0010-0000-6800-00000C000000}" name="SOYBEANS, IRRIGATED - YIELD, MEASURED IN BU / ACRE"/>
    <tableColumn id="13" xr3:uid="{00000000-0010-0000-6800-00000D000000}" name="SOYBEANS, IRRIGATED, ENTIRE CROP - ACRES HARVESTED"/>
    <tableColumn id="14" xr3:uid="{00000000-0010-0000-6800-00000E000000}" name="SOYBEANS, IRRIGATED, ENTIRE CROP - OPERATIONS WITH AREA HARVESTED"/>
    <tableColumn id="15" xr3:uid="{00000000-0010-0000-6800-00000F000000}" name="SOYBEANS, IRRIGATED, ENTIRE CROP - YIELD, MEASURED IN BU / ACRE"/>
  </tableColumns>
  <tableStyleInfo name="TableStyleLight9"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9000000}" name="T_SPINACH" displayName="T_SPINACH" ref="A1:E7">
  <autoFilter ref="A1:E7" xr:uid="{00000000-0009-0000-0100-00006A000000}"/>
  <tableColumns count="5">
    <tableColumn id="1" xr3:uid="{00000000-0010-0000-6900-000001000000}" name="YEAR"/>
    <tableColumn id="2" xr3:uid="{00000000-0010-0000-6900-000002000000}" name="SPINACH - ACRES HARVESTED"/>
    <tableColumn id="3" xr3:uid="{00000000-0010-0000-6900-000003000000}" name="SPINACH - OPERATIONS WITH AREA HARVESTED"/>
    <tableColumn id="4" xr3:uid="{00000000-0010-0000-6900-000004000000}" name="SPINACH, FRESH MARKET - ACRES HARVESTED"/>
    <tableColumn id="5" xr3:uid="{00000000-0010-0000-6900-000005000000}" name="SPINACH, FRESH MARKET - OPERATIONS WITH AREA HARVESTED"/>
  </tableColumns>
  <tableStyleInfo name="TableStyleLight9"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6A000000}" name="T_SQUASH" displayName="T_SQUASH" ref="A1:S7">
  <autoFilter ref="A1:S7" xr:uid="{00000000-0009-0000-0100-00006B000000}"/>
  <tableColumns count="19">
    <tableColumn id="1" xr3:uid="{00000000-0010-0000-6A00-000001000000}" name="YEAR"/>
    <tableColumn id="2" xr3:uid="{00000000-0010-0000-6A00-000002000000}" name="SQUASH - ACRES HARVESTED"/>
    <tableColumn id="3" xr3:uid="{00000000-0010-0000-6A00-000003000000}" name="SQUASH - OPERATIONS WITH AREA HARVESTED"/>
    <tableColumn id="4" xr3:uid="{00000000-0010-0000-6A00-000004000000}" name="SQUASH, FRESH MARKET - ACRES HARVESTED"/>
    <tableColumn id="5" xr3:uid="{00000000-0010-0000-6A00-000005000000}" name="SQUASH, FRESH MARKET - OPERATIONS WITH AREA HARVESTED"/>
    <tableColumn id="6" xr3:uid="{00000000-0010-0000-6A00-000006000000}" name="SQUASH, PROCESSING - ACRES HARVESTED"/>
    <tableColumn id="7" xr3:uid="{00000000-0010-0000-6A00-000007000000}" name="SQUASH, PROCESSING - OPERATIONS WITH AREA HARVESTED"/>
    <tableColumn id="8" xr3:uid="{00000000-0010-0000-6A00-000008000000}" name="SQUASH, SUMMER - ACRES HARVESTED"/>
    <tableColumn id="9" xr3:uid="{00000000-0010-0000-6A00-000009000000}" name="SQUASH, SUMMER - OPERATIONS WITH AREA HARVESTED"/>
    <tableColumn id="10" xr3:uid="{00000000-0010-0000-6A00-00000A000000}" name="SQUASH, SUMMER, FRESH MARKET - ACRES HARVESTED"/>
    <tableColumn id="11" xr3:uid="{00000000-0010-0000-6A00-00000B000000}" name="SQUASH, SUMMER, FRESH MARKET - OPERATIONS WITH AREA HARVESTED"/>
    <tableColumn id="12" xr3:uid="{00000000-0010-0000-6A00-00000C000000}" name="SQUASH, SUMMER, PROCESSING - ACRES HARVESTED"/>
    <tableColumn id="13" xr3:uid="{00000000-0010-0000-6A00-00000D000000}" name="SQUASH, SUMMER, PROCESSING - OPERATIONS WITH AREA HARVESTED"/>
    <tableColumn id="14" xr3:uid="{00000000-0010-0000-6A00-00000E000000}" name="SQUASH, WINTER - ACRES HARVESTED"/>
    <tableColumn id="15" xr3:uid="{00000000-0010-0000-6A00-00000F000000}" name="SQUASH, WINTER - OPERATIONS WITH AREA HARVESTED"/>
    <tableColumn id="16" xr3:uid="{00000000-0010-0000-6A00-000010000000}" name="SQUASH, WINTER, FRESH MARKET - ACRES HARVESTED"/>
    <tableColumn id="17" xr3:uid="{00000000-0010-0000-6A00-000011000000}" name="SQUASH, WINTER, FRESH MARKET - OPERATIONS WITH AREA HARVESTED"/>
    <tableColumn id="18" xr3:uid="{00000000-0010-0000-6A00-000012000000}" name="SQUASH, WINTER, PROCESSING - ACRES HARVESTED"/>
    <tableColumn id="19" xr3:uid="{00000000-0010-0000-6A00-000013000000}" name="SQUASH, WINTER, PROCESSING - OPERATIONS WITH AREA HARVESTED"/>
  </tableColumns>
  <tableStyleInfo name="TableStyleLight9"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6B000000}" name="T_STRAWBERRIES" displayName="T_STRAWBERRIES" ref="A1:I3">
  <autoFilter ref="A1:I3" xr:uid="{00000000-0009-0000-0100-00006C000000}"/>
  <tableColumns count="9">
    <tableColumn id="1" xr3:uid="{00000000-0010-0000-6B00-000001000000}" name="YEAR"/>
    <tableColumn id="2" xr3:uid="{00000000-0010-0000-6B00-000002000000}" name="STRAWBERRIES - ACRES BEARING"/>
    <tableColumn id="3" xr3:uid="{00000000-0010-0000-6B00-000003000000}" name="STRAWBERRIES - ACRES GROWN"/>
    <tableColumn id="4" xr3:uid="{00000000-0010-0000-6B00-000004000000}" name="STRAWBERRIES - ACRES HARVESTED"/>
    <tableColumn id="5" xr3:uid="{00000000-0010-0000-6B00-000005000000}" name="STRAWBERRIES - ACRES NON-BEARING"/>
    <tableColumn id="6" xr3:uid="{00000000-0010-0000-6B00-000006000000}" name="STRAWBERRIES - OPERATIONS WITH AREA BEARING"/>
    <tableColumn id="7" xr3:uid="{00000000-0010-0000-6B00-000007000000}" name="STRAWBERRIES - OPERATIONS WITH AREA GROWN"/>
    <tableColumn id="8" xr3:uid="{00000000-0010-0000-6B00-000008000000}" name="STRAWBERRIES - OPERATIONS WITH AREA HARVESTED"/>
    <tableColumn id="9" xr3:uid="{00000000-0010-0000-6B00-000009000000}" name="STRAWBERRIES - OPERATIONS WITH AREA NON-BEARING"/>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_BERRY_TOTALS" displayName="T_BERRY_TOTALS" ref="A1:X6">
  <autoFilter ref="A1:X6" xr:uid="{00000000-0009-0000-0100-00000A000000}"/>
  <tableColumns count="24">
    <tableColumn id="1" xr3:uid="{00000000-0010-0000-0900-000001000000}" name="YEAR"/>
    <tableColumn id="2" xr3:uid="{00000000-0010-0000-0900-000002000000}" name="BERRY TOTALS - ACRES BEARING"/>
    <tableColumn id="3" xr3:uid="{00000000-0010-0000-0900-000003000000}" name="BERRY TOTALS - ACRES GROWN"/>
    <tableColumn id="4" xr3:uid="{00000000-0010-0000-0900-000004000000}" name="BERRY TOTALS - ACRES HARVESTED"/>
    <tableColumn id="5" xr3:uid="{00000000-0010-0000-0900-000005000000}" name="BERRY TOTALS - ACRES NON-BEARING"/>
    <tableColumn id="6" xr3:uid="{00000000-0010-0000-0900-000006000000}" name="BERRY TOTALS - OPERATIONS WITH AREA BEARING"/>
    <tableColumn id="7" xr3:uid="{00000000-0010-0000-0900-000007000000}" name="BERRY TOTALS - OPERATIONS WITH AREA GROWN"/>
    <tableColumn id="8" xr3:uid="{00000000-0010-0000-0900-000008000000}" name="BERRY TOTALS - OPERATIONS WITH AREA HARVESTED"/>
    <tableColumn id="9" xr3:uid="{00000000-0010-0000-0900-000009000000}" name="BERRY TOTALS - OPERATIONS WITH AREA NON-BEARING"/>
    <tableColumn id="10" xr3:uid="{00000000-0010-0000-0900-00000A000000}" name="BERRY TOTALS - OPERATIONS WITH SALES"/>
    <tableColumn id="11" xr3:uid="{00000000-0010-0000-0900-00000B000000}" name="BERRY TOTALS - SALES, MEASURED IN $"/>
    <tableColumn id="12" xr3:uid="{00000000-0010-0000-0900-00000C000000}" name="BERRY TOTALS - SALES, MEASURED IN PCT OF FARM OPERATIONS"/>
    <tableColumn id="13" xr3:uid="{00000000-0010-0000-0900-00000D000000}" name="BERRY TOTALS - SALES, MEASURED IN PCT OF FARM SALES"/>
    <tableColumn id="14" xr3:uid="{00000000-0010-0000-0900-00000E000000}" name="BERRY TOTALS, IRRIGATED - ACRES GROWN"/>
    <tableColumn id="15" xr3:uid="{00000000-0010-0000-0900-00000F000000}" name="BERRY TOTALS, IRRIGATED - OPERATIONS WITH AREA GROWN"/>
    <tableColumn id="16" xr3:uid="{00000000-0010-0000-0900-000010000000}" name="BERRY TOTALS, IRRIGATED, AREA GROWN - WATER APPLIED, MEASURED IN ACRE FEET / ACRE"/>
    <tableColumn id="17" xr3:uid="{00000000-0010-0000-0900-000011000000}" name="BERRY TOTALS, IRRIGATED, ENTIRE CROP - ACRES GROWN"/>
    <tableColumn id="18" xr3:uid="{00000000-0010-0000-0900-000012000000}" name="BERRY TOTALS, IRRIGATED, ENTIRE CROP - ACRES HARVESTED"/>
    <tableColumn id="19" xr3:uid="{00000000-0010-0000-0900-000013000000}" name="BERRY TOTALS, IRRIGATED, ENTIRE CROP - OPERATIONS WITH AREA GROWN"/>
    <tableColumn id="20" xr3:uid="{00000000-0010-0000-0900-000014000000}" name="BERRY TOTALS, IRRIGATED, ENTIRE CROP - OPERATIONS WITH AREA HARVESTED"/>
    <tableColumn id="21" xr3:uid="{00000000-0010-0000-0900-000015000000}" name="BERRY TOTALS, IRRIGATED, NONE OF CROP - ACRES GROWN"/>
    <tableColumn id="22" xr3:uid="{00000000-0010-0000-0900-000016000000}" name="BERRY TOTALS, IRRIGATED, NONE OF CROP - ACRES HARVESTED"/>
    <tableColumn id="23" xr3:uid="{00000000-0010-0000-0900-000017000000}" name="BERRY TOTALS, IRRIGATED, NONE OF CROP - OPERATIONS WITH AREA GROWN"/>
    <tableColumn id="24" xr3:uid="{00000000-0010-0000-0900-000018000000}" name="BERRY TOTALS, IRRIGATED, NONE OF CROP - OPERATIONS WITH AREA HARVESTED"/>
  </tableColumns>
  <tableStyleInfo name="TableStyleLight9"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6C000000}" name="T_SUGARCANE" displayName="T_SUGARCANE" ref="A1:Y6">
  <autoFilter ref="A1:Y6" xr:uid="{00000000-0009-0000-0100-00006D000000}"/>
  <tableColumns count="25">
    <tableColumn id="1" xr3:uid="{00000000-0010-0000-6C00-000001000000}" name="YEAR"/>
    <tableColumn id="2" xr3:uid="{00000000-0010-0000-6C00-000002000000}" name="SUGARCANE - ACRES NOT HARVESTED"/>
    <tableColumn id="3" xr3:uid="{00000000-0010-0000-6C00-000003000000}" name="SUGARCANE - OPERATIONS WITH AREA NOT HARVESTED"/>
    <tableColumn id="4" xr3:uid="{00000000-0010-0000-6C00-000004000000}" name="SUGARCANE, IRRIGATED - ACRES NOT HARVESTED"/>
    <tableColumn id="5" xr3:uid="{00000000-0010-0000-6C00-000005000000}" name="SUGARCANE, IRRIGATED - OPERATIONS WITH AREA NOT HARVESTED"/>
    <tableColumn id="6" xr3:uid="{00000000-0010-0000-6C00-000006000000}" name="SUGARCANE, IRRIGATED, ENTIRE CROP, SUGAR - ACRES HARVESTED"/>
    <tableColumn id="7" xr3:uid="{00000000-0010-0000-6C00-000007000000}" name="SUGARCANE, IRRIGATED, ENTIRE CROP, SUGAR - OPERATIONS WITH AREA HARVESTED"/>
    <tableColumn id="8" xr3:uid="{00000000-0010-0000-6C00-000008000000}" name="SUGARCANE, IRRIGATED, ENTIRE CROP, SUGAR - YIELD, MEASURED IN TONS / ACRE"/>
    <tableColumn id="9" xr3:uid="{00000000-0010-0000-6C00-000009000000}" name="SUGARCANE, IRRIGATED, NONE OF CROP, SUGAR - ACRES HARVESTED"/>
    <tableColumn id="10" xr3:uid="{00000000-0010-0000-6C00-00000A000000}" name="SUGARCANE, IRRIGATED, NONE OF CROP, SUGAR - OPERATIONS WITH AREA HARVESTED"/>
    <tableColumn id="11" xr3:uid="{00000000-0010-0000-6C00-00000B000000}" name="SUGARCANE, IRRIGATED, NONE OF CROP, SUGAR - YIELD, MEASURED IN TONS / ACRE"/>
    <tableColumn id="12" xr3:uid="{00000000-0010-0000-6C00-00000C000000}" name="SUGARCANE, IRRIGATED, PART OF CROP, IRRIGATED PORTION, SUGAR - ACRES HARVESTED"/>
    <tableColumn id="13" xr3:uid="{00000000-0010-0000-6C00-00000D000000}" name="SUGARCANE, IRRIGATED, PART OF CROP, NON-IRRIGATED PORTION, SUGAR - ACRES HARVESTED"/>
    <tableColumn id="14" xr3:uid="{00000000-0010-0000-6C00-00000E000000}" name="SUGARCANE, IRRIGATED, PART OF CROP, SUGAR - OPERATIONS WITH AREA HARVESTED"/>
    <tableColumn id="15" xr3:uid="{00000000-0010-0000-6C00-00000F000000}" name="SUGARCANE, IRRIGATED, PART OF CROP, SUGAR - YIELD, MEASURED IN TONS / ACRE"/>
    <tableColumn id="16" xr3:uid="{00000000-0010-0000-6C00-000010000000}" name="SUGARCANE, IRRIGATED, SEED - ACRES HARVESTED"/>
    <tableColumn id="17" xr3:uid="{00000000-0010-0000-6C00-000011000000}" name="SUGARCANE, IRRIGATED, SEED - OPERATIONS WITH AREA HARVESTED"/>
    <tableColumn id="18" xr3:uid="{00000000-0010-0000-6C00-000012000000}" name="SUGARCANE, IRRIGATED, SUGAR - ACRES HARVESTED"/>
    <tableColumn id="19" xr3:uid="{00000000-0010-0000-6C00-000013000000}" name="SUGARCANE, IRRIGATED, SUGAR - OPERATIONS WITH AREA HARVESTED"/>
    <tableColumn id="20" xr3:uid="{00000000-0010-0000-6C00-000014000000}" name="SUGARCANE, SEED - ACRES HARVESTED"/>
    <tableColumn id="21" xr3:uid="{00000000-0010-0000-6C00-000015000000}" name="SUGARCANE, SEED - OPERATIONS WITH AREA HARVESTED"/>
    <tableColumn id="22" xr3:uid="{00000000-0010-0000-6C00-000016000000}" name="SUGARCANE, SEED - PRODUCTION, MEASURED IN TONS"/>
    <tableColumn id="23" xr3:uid="{00000000-0010-0000-6C00-000017000000}" name="SUGARCANE, SUGAR - ACRES HARVESTED"/>
    <tableColumn id="24" xr3:uid="{00000000-0010-0000-6C00-000018000000}" name="SUGARCANE, SUGAR - OPERATIONS WITH AREA HARVESTED"/>
    <tableColumn id="25" xr3:uid="{00000000-0010-0000-6C00-000019000000}" name="SUGARCANE, SUGAR - PRODUCTION, MEASURED IN TONS"/>
  </tableColumns>
  <tableStyleInfo name="TableStyleLight9"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6D000000}" name="T_SUNFLOWER" displayName="T_SUNFLOWER" ref="A1:P3">
  <autoFilter ref="A1:P3" xr:uid="{00000000-0009-0000-0100-00006E000000}"/>
  <tableColumns count="16">
    <tableColumn id="1" xr3:uid="{00000000-0010-0000-6D00-000001000000}" name="YEAR"/>
    <tableColumn id="2" xr3:uid="{00000000-0010-0000-6D00-000002000000}" name="SUNFLOWER - ACRES HARVESTED"/>
    <tableColumn id="3" xr3:uid="{00000000-0010-0000-6D00-000003000000}" name="SUNFLOWER - OPERATIONS WITH AREA HARVESTED"/>
    <tableColumn id="4" xr3:uid="{00000000-0010-0000-6D00-000004000000}" name="SUNFLOWER - PRODUCTION, MEASURED IN LB"/>
    <tableColumn id="5" xr3:uid="{00000000-0010-0000-6D00-000005000000}" name="SUNFLOWER, IRRIGATED - ACRES HARVESTED"/>
    <tableColumn id="6" xr3:uid="{00000000-0010-0000-6D00-000006000000}" name="SUNFLOWER, IRRIGATED - OPERATIONS WITH AREA HARVESTED"/>
    <tableColumn id="7" xr3:uid="{00000000-0010-0000-6D00-000007000000}" name="SUNFLOWER, NON-OIL TYPE - ACRES HARVESTED"/>
    <tableColumn id="8" xr3:uid="{00000000-0010-0000-6D00-000008000000}" name="SUNFLOWER, NON-OIL TYPE - OPERATIONS WITH AREA HARVESTED"/>
    <tableColumn id="9" xr3:uid="{00000000-0010-0000-6D00-000009000000}" name="SUNFLOWER, NON-OIL TYPE - PRODUCTION, MEASURED IN LB"/>
    <tableColumn id="10" xr3:uid="{00000000-0010-0000-6D00-00000A000000}" name="SUNFLOWER, NON-OIL TYPE, IRRIGATED - ACRES HARVESTED"/>
    <tableColumn id="11" xr3:uid="{00000000-0010-0000-6D00-00000B000000}" name="SUNFLOWER, NON-OIL TYPE, IRRIGATED - OPERATIONS WITH AREA HARVESTED"/>
    <tableColumn id="12" xr3:uid="{00000000-0010-0000-6D00-00000C000000}" name="SUNFLOWER, OIL TYPE - ACRES HARVESTED"/>
    <tableColumn id="13" xr3:uid="{00000000-0010-0000-6D00-00000D000000}" name="SUNFLOWER, OIL TYPE - OPERATIONS WITH AREA HARVESTED"/>
    <tableColumn id="14" xr3:uid="{00000000-0010-0000-6D00-00000E000000}" name="SUNFLOWER, OIL TYPE - PRODUCTION, MEASURED IN LB"/>
    <tableColumn id="15" xr3:uid="{00000000-0010-0000-6D00-00000F000000}" name="SUNFLOWER, OIL TYPE, IRRIGATED - ACRES HARVESTED"/>
    <tableColumn id="16" xr3:uid="{00000000-0010-0000-6D00-000010000000}" name="SUNFLOWER, OIL TYPE, IRRIGATED - OPERATIONS WITH AREA HARVESTED"/>
  </tableColumns>
  <tableStyleInfo name="TableStyleLight9"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6E000000}" name="T_SWEET_CORN" displayName="T_SWEET_CORN" ref="A1:K10">
  <autoFilter ref="A1:K10" xr:uid="{00000000-0009-0000-0100-00006F000000}"/>
  <tableColumns count="11">
    <tableColumn id="1" xr3:uid="{00000000-0010-0000-6E00-000001000000}" name="YEAR"/>
    <tableColumn id="2" xr3:uid="{00000000-0010-0000-6E00-000002000000}" name="SWEET CORN - ACRES HARVESTED"/>
    <tableColumn id="3" xr3:uid="{00000000-0010-0000-6E00-000003000000}" name="SWEET CORN - OPERATIONS WITH AREA HARVESTED"/>
    <tableColumn id="4" xr3:uid="{00000000-0010-0000-6E00-000004000000}" name="SWEET CORN, FRESH MARKET - ACRES HARVESTED"/>
    <tableColumn id="5" xr3:uid="{00000000-0010-0000-6E00-000005000000}" name="SWEET CORN, FRESH MARKET - OPERATIONS WITH AREA HARVESTED"/>
    <tableColumn id="6" xr3:uid="{00000000-0010-0000-6E00-000006000000}" name="SWEET CORN, IRRIGATED - ACRES HARVESTED"/>
    <tableColumn id="7" xr3:uid="{00000000-0010-0000-6E00-000007000000}" name="SWEET CORN, IRRIGATED - OPERATIONS WITH AREA HARVESTED"/>
    <tableColumn id="8" xr3:uid="{00000000-0010-0000-6E00-000008000000}" name="SWEET CORN, IRRIGATED - WATER APPLIED, MEASURED IN ACRE FEET / ACRE"/>
    <tableColumn id="9" xr3:uid="{00000000-0010-0000-6E00-000009000000}" name="SWEET CORN, IRRIGATED - YIELD, MEASURED IN CWT / ACRE"/>
    <tableColumn id="10" xr3:uid="{00000000-0010-0000-6E00-00000A000000}" name="SWEET CORN, PROCESSING - ACRES HARVESTED"/>
    <tableColumn id="11" xr3:uid="{00000000-0010-0000-6E00-00000B000000}" name="SWEET CORN, PROCESSING - OPERATIONS WITH AREA HARVESTED"/>
  </tableColumns>
  <tableStyleInfo name="TableStyleLight9"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6F000000}" name="T_SWEET_POTATOES" displayName="T_SWEET_POTATOES" ref="A1:J7">
  <autoFilter ref="A1:J7" xr:uid="{00000000-0009-0000-0100-000070000000}"/>
  <tableColumns count="10">
    <tableColumn id="1" xr3:uid="{00000000-0010-0000-6F00-000001000000}" name="YEAR"/>
    <tableColumn id="2" xr3:uid="{00000000-0010-0000-6F00-000002000000}" name="SWEET POTATOES - ACRES HARVESTED"/>
    <tableColumn id="3" xr3:uid="{00000000-0010-0000-6F00-000003000000}" name="SWEET POTATOES - OPERATIONS WITH AREA HARVESTED"/>
    <tableColumn id="4" xr3:uid="{00000000-0010-0000-6F00-000004000000}" name="SWEET POTATOES - PRODUCTION, MEASURED IN CWT"/>
    <tableColumn id="5" xr3:uid="{00000000-0010-0000-6F00-000005000000}" name="SWEET POTATOES, FRESH MARKET - ACRES HARVESTED"/>
    <tableColumn id="6" xr3:uid="{00000000-0010-0000-6F00-000006000000}" name="SWEET POTATOES, FRESH MARKET - OPERATIONS WITH AREA HARVESTED"/>
    <tableColumn id="7" xr3:uid="{00000000-0010-0000-6F00-000007000000}" name="SWEET POTATOES, IRRIGATED - ACRES HARVESTED"/>
    <tableColumn id="8" xr3:uid="{00000000-0010-0000-6F00-000008000000}" name="SWEET POTATOES, IRRIGATED - OPERATIONS WITH AREA HARVESTED"/>
    <tableColumn id="9" xr3:uid="{00000000-0010-0000-6F00-000009000000}" name="SWEET POTATOES, PROCESSING - ACRES HARVESTED"/>
    <tableColumn id="10" xr3:uid="{00000000-0010-0000-6F00-00000A000000}" name="SWEET POTATOES, PROCESSING - OPERATIONS WITH AREA HARVESTED"/>
  </tableColumns>
  <tableStyleInfo name="TableStyleLight9"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0000000}" name="T_TANGELOS" displayName="T_TANGELOS" ref="A1:G7">
  <autoFilter ref="A1:G7" xr:uid="{00000000-0009-0000-0100-000071000000}"/>
  <tableColumns count="7">
    <tableColumn id="1" xr3:uid="{00000000-0010-0000-7000-000001000000}" name="YEAR"/>
    <tableColumn id="2" xr3:uid="{00000000-0010-0000-7000-000002000000}" name="TANGELOS - ACRES BEARING"/>
    <tableColumn id="3" xr3:uid="{00000000-0010-0000-7000-000003000000}" name="TANGELOS - ACRES BEARING &amp; NON-BEARING"/>
    <tableColumn id="4" xr3:uid="{00000000-0010-0000-7000-000004000000}" name="TANGELOS - ACRES NON-BEARING"/>
    <tableColumn id="5" xr3:uid="{00000000-0010-0000-7000-000005000000}" name="TANGELOS - OPERATIONS WITH AREA BEARING"/>
    <tableColumn id="6" xr3:uid="{00000000-0010-0000-7000-000006000000}" name="TANGELOS - OPERATIONS WITH AREA BEARING &amp; NON-BEARING"/>
    <tableColumn id="7" xr3:uid="{00000000-0010-0000-7000-000007000000}" name="TANGELOS - OPERATIONS WITH AREA NON-BEARING"/>
  </tableColumns>
  <tableStyleInfo name="TableStyleLight9"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1000000}" name="T_TANGERINES" displayName="T_TANGERINES" ref="A1:G6">
  <autoFilter ref="A1:G6" xr:uid="{00000000-0009-0000-0100-000072000000}"/>
  <tableColumns count="7">
    <tableColumn id="1" xr3:uid="{00000000-0010-0000-7100-000001000000}" name="YEAR"/>
    <tableColumn id="2" xr3:uid="{00000000-0010-0000-7100-000002000000}" name="TANGERINES - ACRES BEARING"/>
    <tableColumn id="3" xr3:uid="{00000000-0010-0000-7100-000003000000}" name="TANGERINES - ACRES BEARING &amp; NON-BEARING"/>
    <tableColumn id="4" xr3:uid="{00000000-0010-0000-7100-000004000000}" name="TANGERINES - ACRES NON-BEARING"/>
    <tableColumn id="5" xr3:uid="{00000000-0010-0000-7100-000005000000}" name="TANGERINES - OPERATIONS WITH AREA BEARING"/>
    <tableColumn id="6" xr3:uid="{00000000-0010-0000-7100-000006000000}" name="TANGERINES - OPERATIONS WITH AREA BEARING &amp; NON-BEARING"/>
    <tableColumn id="7" xr3:uid="{00000000-0010-0000-7100-000007000000}" name="TANGERINES - OPERATIONS WITH AREA NON-BEARING"/>
  </tableColumns>
  <tableStyleInfo name="TableStyleLight9"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2000000}" name="T_TARO" displayName="T_TARO" ref="A1:J7">
  <autoFilter ref="A1:J7" xr:uid="{00000000-0009-0000-0100-000073000000}"/>
  <tableColumns count="10">
    <tableColumn id="1" xr3:uid="{00000000-0010-0000-7200-000001000000}" name="YEAR"/>
    <tableColumn id="2" xr3:uid="{00000000-0010-0000-7200-000002000000}" name="TARO - ACRES HARVESTED"/>
    <tableColumn id="3" xr3:uid="{00000000-0010-0000-7200-000003000000}" name="TARO - OPERATIONS WITH AREA HARVESTED"/>
    <tableColumn id="4" xr3:uid="{00000000-0010-0000-7200-000004000000}" name="TARO - PRODUCTION, MEASURED IN LB"/>
    <tableColumn id="5" xr3:uid="{00000000-0010-0000-7200-000005000000}" name="TARO, FRESH MARKET - ACRES HARVESTED"/>
    <tableColumn id="6" xr3:uid="{00000000-0010-0000-7200-000006000000}" name="TARO, FRESH MARKET - OPERATIONS WITH AREA HARVESTED"/>
    <tableColumn id="7" xr3:uid="{00000000-0010-0000-7200-000007000000}" name="TARO, IRRIGATED - ACRES HARVESTED"/>
    <tableColumn id="8" xr3:uid="{00000000-0010-0000-7200-000008000000}" name="TARO, IRRIGATED - OPERATIONS WITH AREA HARVESTED"/>
    <tableColumn id="9" xr3:uid="{00000000-0010-0000-7200-000009000000}" name="TARO, PROCESSING - ACRES HARVESTED"/>
    <tableColumn id="10" xr3:uid="{00000000-0010-0000-7200-00000A000000}" name="TARO, PROCESSING - OPERATIONS WITH AREA HARVESTED"/>
  </tableColumns>
  <tableStyleInfo name="TableStyleLight9"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3000000}" name="T_TOMATOES" displayName="T_TOMATOES" ref="A1:K10">
  <autoFilter ref="A1:K10" xr:uid="{00000000-0009-0000-0100-000074000000}"/>
  <tableColumns count="11">
    <tableColumn id="1" xr3:uid="{00000000-0010-0000-7300-000001000000}" name="YEAR"/>
    <tableColumn id="2" xr3:uid="{00000000-0010-0000-7300-000002000000}" name="TOMATOES, IN THE OPEN - ACRES HARVESTED"/>
    <tableColumn id="3" xr3:uid="{00000000-0010-0000-7300-000003000000}" name="TOMATOES, IN THE OPEN - OPERATIONS WITH AREA HARVESTED"/>
    <tableColumn id="4" xr3:uid="{00000000-0010-0000-7300-000004000000}" name="TOMATOES, IN THE OPEN, FRESH MARKET - ACRES HARVESTED"/>
    <tableColumn id="5" xr3:uid="{00000000-0010-0000-7300-000005000000}" name="TOMATOES, IN THE OPEN, FRESH MARKET - OPERATIONS WITH AREA HARVESTED"/>
    <tableColumn id="6" xr3:uid="{00000000-0010-0000-7300-000006000000}" name="TOMATOES, IN THE OPEN, IRRIGATED - ACRES HARVESTED"/>
    <tableColumn id="7" xr3:uid="{00000000-0010-0000-7300-000007000000}" name="TOMATOES, IN THE OPEN, IRRIGATED - OPERATIONS WITH AREA HARVESTED"/>
    <tableColumn id="8" xr3:uid="{00000000-0010-0000-7300-000008000000}" name="TOMATOES, IN THE OPEN, IRRIGATED - WATER APPLIED, MEASURED IN ACRE FEET / ACRE"/>
    <tableColumn id="9" xr3:uid="{00000000-0010-0000-7300-000009000000}" name="TOMATOES, IN THE OPEN, IRRIGATED - YIELD, MEASURED IN CWT / ACRE"/>
    <tableColumn id="10" xr3:uid="{00000000-0010-0000-7300-00000A000000}" name="TOMATOES, IN THE OPEN, PROCESSING - ACRES HARVESTED"/>
    <tableColumn id="11" xr3:uid="{00000000-0010-0000-7300-00000B000000}" name="TOMATOES, IN THE OPEN, PROCESSING - OPERATIONS WITH AREA HARVESTED"/>
  </tableColumns>
  <tableStyleInfo name="TableStyleLight9"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4000000}" name="T_TREE_NUT_TOTALS" displayName="T_TREE_NUT_TOTALS" ref="A1:G5">
  <autoFilter ref="A1:G5" xr:uid="{00000000-0009-0000-0100-000075000000}"/>
  <tableColumns count="7">
    <tableColumn id="1" xr3:uid="{00000000-0010-0000-7400-000001000000}" name="YEAR"/>
    <tableColumn id="2" xr3:uid="{00000000-0010-0000-7400-000002000000}" name="TREE NUT TOTALS - ACRES BEARING"/>
    <tableColumn id="3" xr3:uid="{00000000-0010-0000-7400-000003000000}" name="TREE NUT TOTALS - ACRES BEARING &amp; NON-BEARING"/>
    <tableColumn id="4" xr3:uid="{00000000-0010-0000-7400-000004000000}" name="TREE NUT TOTALS - ACRES NON-BEARING"/>
    <tableColumn id="5" xr3:uid="{00000000-0010-0000-7400-000005000000}" name="TREE NUT TOTALS - OPERATIONS WITH AREA BEARING"/>
    <tableColumn id="6" xr3:uid="{00000000-0010-0000-7400-000006000000}" name="TREE NUT TOTALS - OPERATIONS WITH AREA BEARING &amp; NON-BEARING"/>
    <tableColumn id="7" xr3:uid="{00000000-0010-0000-7400-000007000000}" name="TREE NUT TOTALS - OPERATIONS WITH AREA NON-BEARING"/>
  </tableColumns>
  <tableStyleInfo name="TableStyleLight9"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5000000}" name="T_TREE_NUTS__OTHER" displayName="T_TREE_NUTS__OTHER" ref="A1:G7">
  <autoFilter ref="A1:G7" xr:uid="{00000000-0009-0000-0100-000076000000}"/>
  <tableColumns count="7">
    <tableColumn id="1" xr3:uid="{00000000-0010-0000-7500-000001000000}" name="YEAR"/>
    <tableColumn id="2" xr3:uid="{00000000-0010-0000-7500-000002000000}" name="TREE NUTS, OTHER - ACRES BEARING"/>
    <tableColumn id="3" xr3:uid="{00000000-0010-0000-7500-000003000000}" name="TREE NUTS, OTHER - ACRES BEARING &amp; NON-BEARING"/>
    <tableColumn id="4" xr3:uid="{00000000-0010-0000-7500-000004000000}" name="TREE NUTS, OTHER - ACRES NON-BEARING"/>
    <tableColumn id="5" xr3:uid="{00000000-0010-0000-7500-000005000000}" name="TREE NUTS, OTHER - OPERATIONS WITH AREA BEARING"/>
    <tableColumn id="6" xr3:uid="{00000000-0010-0000-7500-000006000000}" name="TREE NUTS, OTHER - OPERATIONS WITH AREA BEARING &amp; NON-BEARING"/>
    <tableColumn id="7" xr3:uid="{00000000-0010-0000-7500-000007000000}" name="TREE NUTS, OTHER - OPERATIONS WITH AREA NON-BEARING"/>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_BLACKBERRIES" displayName="T_BLACKBERRIES" ref="A1:G2">
  <autoFilter ref="A1:G2" xr:uid="{00000000-0009-0000-0100-00000B000000}"/>
  <tableColumns count="7">
    <tableColumn id="1" xr3:uid="{00000000-0010-0000-0A00-000001000000}" name="YEAR"/>
    <tableColumn id="2" xr3:uid="{00000000-0010-0000-0A00-000002000000}" name="BLACKBERRIES, INCL DEWBERRIES &amp; MARIONBERRIES - ACRES BEARING"/>
    <tableColumn id="3" xr3:uid="{00000000-0010-0000-0A00-000003000000}" name="BLACKBERRIES, INCL DEWBERRIES &amp; MARIONBERRIES - ACRES GROWN"/>
    <tableColumn id="4" xr3:uid="{00000000-0010-0000-0A00-000004000000}" name="BLACKBERRIES, INCL DEWBERRIES &amp; MARIONBERRIES - ACRES NON-BEARING"/>
    <tableColumn id="5" xr3:uid="{00000000-0010-0000-0A00-000005000000}" name="BLACKBERRIES, INCL DEWBERRIES &amp; MARIONBERRIES - OPERATIONS WITH AREA BEARING"/>
    <tableColumn id="6" xr3:uid="{00000000-0010-0000-0A00-000006000000}" name="BLACKBERRIES, INCL DEWBERRIES &amp; MARIONBERRIES - OPERATIONS WITH AREA GROWN"/>
    <tableColumn id="7" xr3:uid="{00000000-0010-0000-0A00-000007000000}" name="BLACKBERRIES, INCL DEWBERRIES &amp; MARIONBERRIES - OPERATIONS WITH AREA NON-BEARING"/>
  </tableColumns>
  <tableStyleInfo name="TableStyleLight9"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6000000}" name="T_TURNIPS" displayName="T_TURNIPS" ref="A1:G7">
  <autoFilter ref="A1:G7" xr:uid="{00000000-0009-0000-0100-000077000000}"/>
  <tableColumns count="7">
    <tableColumn id="1" xr3:uid="{00000000-0010-0000-7600-000001000000}" name="YEAR"/>
    <tableColumn id="2" xr3:uid="{00000000-0010-0000-7600-000002000000}" name="TURNIPS - ACRES HARVESTED"/>
    <tableColumn id="3" xr3:uid="{00000000-0010-0000-7600-000003000000}" name="TURNIPS - OPERATIONS WITH AREA HARVESTED"/>
    <tableColumn id="4" xr3:uid="{00000000-0010-0000-7600-000004000000}" name="TURNIPS, FRESH MARKET - ACRES HARVESTED"/>
    <tableColumn id="5" xr3:uid="{00000000-0010-0000-7600-000005000000}" name="TURNIPS, FRESH MARKET - OPERATIONS WITH AREA HARVESTED"/>
    <tableColumn id="6" xr3:uid="{00000000-0010-0000-7600-000006000000}" name="TURNIPS, PROCESSING - ACRES HARVESTED"/>
    <tableColumn id="7" xr3:uid="{00000000-0010-0000-7600-000007000000}" name="TURNIPS, PROCESSING - OPERATIONS WITH AREA HARVESTED"/>
  </tableColumns>
  <tableStyleInfo name="TableStyleLight9"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7000000}" name="T_VEGETABLE_TOTALS" displayName="T_VEGETABLE_TOTALS" ref="A1:W10">
  <autoFilter ref="A1:W10" xr:uid="{00000000-0009-0000-0100-000078000000}"/>
  <tableColumns count="23">
    <tableColumn id="1" xr3:uid="{00000000-0010-0000-7700-000001000000}" name="YEAR"/>
    <tableColumn id="2" xr3:uid="{00000000-0010-0000-7700-000002000000}" name="VEGETABLE TOTALS, IN THE OPEN - ACRES HARVESTED"/>
    <tableColumn id="3" xr3:uid="{00000000-0010-0000-7700-000003000000}" name="VEGETABLE TOTALS, IN THE OPEN - ACRES IN PRODUCTION"/>
    <tableColumn id="4" xr3:uid="{00000000-0010-0000-7700-000004000000}" name="VEGETABLE TOTALS, IN THE OPEN - OPERATIONS WITH AREA HARVESTED"/>
    <tableColumn id="5" xr3:uid="{00000000-0010-0000-7700-000005000000}" name="VEGETABLE TOTALS, IN THE OPEN - OPERATIONS WITH AREA IN PRODUCTION"/>
    <tableColumn id="6" xr3:uid="{00000000-0010-0000-7700-000006000000}" name="VEGETABLE TOTALS, IN THE OPEN, FRESH MARKET - ACRES HARVESTED"/>
    <tableColumn id="7" xr3:uid="{00000000-0010-0000-7700-000007000000}" name="VEGETABLE TOTALS, IN THE OPEN, FRESH MARKET - OPERATIONS WITH AREA HARVESTED"/>
    <tableColumn id="8" xr3:uid="{00000000-0010-0000-7700-000008000000}" name="VEGETABLE TOTALS, IN THE OPEN, IRRIGATED - ACRES IN PRODUCTION"/>
    <tableColumn id="9" xr3:uid="{00000000-0010-0000-7700-000009000000}" name="VEGETABLE TOTALS, IN THE OPEN, IRRIGATED - OPERATIONS WITH AREA IN PRODUCTION"/>
    <tableColumn id="10" xr3:uid="{00000000-0010-0000-7700-00000A000000}" name="VEGETABLE TOTALS, IN THE OPEN, IRRIGATED - WATER APPLIED, MEASURED IN ACRE FEET / ACRE"/>
    <tableColumn id="11" xr3:uid="{00000000-0010-0000-7700-00000B000000}" name="VEGETABLE TOTALS, IN THE OPEN, IRRIGATED, ENTIRE CROP - ACRES IN PRODUCTION"/>
    <tableColumn id="12" xr3:uid="{00000000-0010-0000-7700-00000C000000}" name="VEGETABLE TOTALS, IN THE OPEN, IRRIGATED, ENTIRE CROP - OPERATIONS WITH AREA IN PRODUCTION"/>
    <tableColumn id="13" xr3:uid="{00000000-0010-0000-7700-00000D000000}" name="VEGETABLE TOTALS, IN THE OPEN, IRRIGATED, NONE OF CROP - ACRES IN PRODUCTION"/>
    <tableColumn id="14" xr3:uid="{00000000-0010-0000-7700-00000E000000}" name="VEGETABLE TOTALS, IN THE OPEN, IRRIGATED, NONE OF CROP - OPERATIONS WITH AREA IN PRODUCTION"/>
    <tableColumn id="15" xr3:uid="{00000000-0010-0000-7700-00000F000000}" name="VEGETABLE TOTALS, IN THE OPEN, IRRIGATED, PART OF CROP - OPERATIONS WITH AREA IN PRODUCTION"/>
    <tableColumn id="16" xr3:uid="{00000000-0010-0000-7700-000010000000}" name="VEGETABLE TOTALS, IN THE OPEN, IRRIGATED, PART OF CROP, IRRIGATED PORTION - ACRES IN PRODUCTION"/>
    <tableColumn id="17" xr3:uid="{00000000-0010-0000-7700-000011000000}" name="VEGETABLE TOTALS, IN THE OPEN, IRRIGATED, PART OF CROP, NON-IRRIGATED PORTION - ACRES IN PRODUCTION"/>
    <tableColumn id="18" xr3:uid="{00000000-0010-0000-7700-000012000000}" name="VEGETABLE TOTALS, IN THE OPEN, PROCESSING - ACRES HARVESTED"/>
    <tableColumn id="19" xr3:uid="{00000000-0010-0000-7700-000013000000}" name="VEGETABLE TOTALS, IN THE OPEN, PROCESSING - OPERATIONS WITH AREA HARVESTED"/>
    <tableColumn id="20" xr3:uid="{00000000-0010-0000-7700-000014000000}" name="VEGETABLE TOTALS, INCL SEEDS &amp; TRANSPLANTS, IN THE OPEN - OPERATIONS WITH SALES"/>
    <tableColumn id="21" xr3:uid="{00000000-0010-0000-7700-000015000000}" name="VEGETABLE TOTALS, INCL SEEDS &amp; TRANSPLANTS, IN THE OPEN - SALES, MEASURED IN $"/>
    <tableColumn id="22" xr3:uid="{00000000-0010-0000-7700-000016000000}" name="VEGETABLE TOTALS, INCL SEEDS &amp; TRANSPLANTS, IN THE OPEN - SALES, MEASURED IN PCT OF FARM OPERATIONS"/>
    <tableColumn id="23" xr3:uid="{00000000-0010-0000-7700-000017000000}" name="VEGETABLE TOTALS, INCL SEEDS &amp; TRANSPLANTS, IN THE OPEN - SALES, MEASURED IN PCT OF FARM SALES"/>
  </tableColumns>
  <tableStyleInfo name="TableStyleLight9"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8000000}" name="T_VEGETABLES__MIXED" displayName="T_VEGETABLES__MIXED" ref="A1:C3">
  <autoFilter ref="A1:C3" xr:uid="{00000000-0009-0000-0100-000079000000}"/>
  <tableColumns count="3">
    <tableColumn id="1" xr3:uid="{00000000-0010-0000-7800-000001000000}" name="YEAR"/>
    <tableColumn id="2" xr3:uid="{00000000-0010-0000-7800-000002000000}" name="VEGETABLES, MIXED - ACRES HARVESTED"/>
    <tableColumn id="3" xr3:uid="{00000000-0010-0000-7800-000003000000}" name="VEGETABLES, MIXED - OPERATIONS WITH AREA HARVESTED"/>
  </tableColumns>
  <tableStyleInfo name="TableStyleLight9"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9000000}" name="T_VEGETABLES__OTHER" displayName="T_VEGETABLES__OTHER" ref="A1:G7">
  <autoFilter ref="A1:G7" xr:uid="{00000000-0009-0000-0100-00007A000000}"/>
  <tableColumns count="7">
    <tableColumn id="1" xr3:uid="{00000000-0010-0000-7900-000001000000}" name="YEAR"/>
    <tableColumn id="2" xr3:uid="{00000000-0010-0000-7900-000002000000}" name="VEGETABLES, OTHER - ACRES HARVESTED"/>
    <tableColumn id="3" xr3:uid="{00000000-0010-0000-7900-000003000000}" name="VEGETABLES, OTHER - OPERATIONS WITH AREA HARVESTED"/>
    <tableColumn id="4" xr3:uid="{00000000-0010-0000-7900-000004000000}" name="VEGETABLES, OTHER, FRESH MARKET - ACRES HARVESTED"/>
    <tableColumn id="5" xr3:uid="{00000000-0010-0000-7900-000005000000}" name="VEGETABLES, OTHER, FRESH MARKET - OPERATIONS WITH AREA HARVESTED"/>
    <tableColumn id="6" xr3:uid="{00000000-0010-0000-7900-000006000000}" name="VEGETABLES, OTHER, PROCESSING - ACRES HARVESTED"/>
    <tableColumn id="7" xr3:uid="{00000000-0010-0000-7900-000007000000}" name="VEGETABLES, OTHER, PROCESSING - OPERATIONS WITH AREA HARVESTED"/>
  </tableColumns>
  <tableStyleInfo name="TableStyleLight9"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7A000000}" name="T_WATERCRESS" displayName="T_WATERCRESS" ref="A1:E7">
  <autoFilter ref="A1:E7" xr:uid="{00000000-0009-0000-0100-00007B000000}"/>
  <tableColumns count="5">
    <tableColumn id="1" xr3:uid="{00000000-0010-0000-7A00-000001000000}" name="YEAR"/>
    <tableColumn id="2" xr3:uid="{00000000-0010-0000-7A00-000002000000}" name="WATERCRESS - ACRES HARVESTED"/>
    <tableColumn id="3" xr3:uid="{00000000-0010-0000-7A00-000003000000}" name="WATERCRESS - OPERATIONS WITH AREA HARVESTED"/>
    <tableColumn id="4" xr3:uid="{00000000-0010-0000-7A00-000004000000}" name="WATERCRESS, FRESH MARKET - ACRES HARVESTED"/>
    <tableColumn id="5" xr3:uid="{00000000-0010-0000-7A00-000005000000}" name="WATERCRESS, FRESH MARKET - OPERATIONS WITH AREA HARVESTED"/>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_BLUEBERRIES" displayName="T_BLUEBERRIES" ref="A1:M2">
  <autoFilter ref="A1:M2" xr:uid="{00000000-0009-0000-0100-00000C000000}"/>
  <tableColumns count="13">
    <tableColumn id="1" xr3:uid="{00000000-0010-0000-0B00-000001000000}" name="YEAR"/>
    <tableColumn id="2" xr3:uid="{00000000-0010-0000-0B00-000002000000}" name="BLUEBERRIES - ACRES BEARING"/>
    <tableColumn id="3" xr3:uid="{00000000-0010-0000-0B00-000003000000}" name="BLUEBERRIES - ACRES GROWN"/>
    <tableColumn id="4" xr3:uid="{00000000-0010-0000-0B00-000004000000}" name="BLUEBERRIES - ACRES NON-BEARING"/>
    <tableColumn id="5" xr3:uid="{00000000-0010-0000-0B00-000005000000}" name="BLUEBERRIES - OPERATIONS WITH AREA BEARING"/>
    <tableColumn id="6" xr3:uid="{00000000-0010-0000-0B00-000006000000}" name="BLUEBERRIES - OPERATIONS WITH AREA GROWN"/>
    <tableColumn id="7" xr3:uid="{00000000-0010-0000-0B00-000007000000}" name="BLUEBERRIES - OPERATIONS WITH AREA NON-BEARING"/>
    <tableColumn id="8" xr3:uid="{00000000-0010-0000-0B00-000008000000}" name="BLUEBERRIES, TAME - ACRES BEARING"/>
    <tableColumn id="9" xr3:uid="{00000000-0010-0000-0B00-000009000000}" name="BLUEBERRIES, TAME - ACRES GROWN"/>
    <tableColumn id="10" xr3:uid="{00000000-0010-0000-0B00-00000A000000}" name="BLUEBERRIES, TAME - ACRES NON-BEARING"/>
    <tableColumn id="11" xr3:uid="{00000000-0010-0000-0B00-00000B000000}" name="BLUEBERRIES, TAME - OPERATIONS WITH AREA BEARING"/>
    <tableColumn id="12" xr3:uid="{00000000-0010-0000-0B00-00000C000000}" name="BLUEBERRIES, TAME - OPERATIONS WITH AREA GROWN"/>
    <tableColumn id="13" xr3:uid="{00000000-0010-0000-0B00-00000D000000}" name="BLUEBERRIES, TAME - OPERATIONS WITH AREA NON-BEARING"/>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_BROCCOLI" displayName="T_BROCCOLI" ref="A1:E7">
  <autoFilter ref="A1:E7" xr:uid="{00000000-0009-0000-0100-00000D000000}"/>
  <tableColumns count="5">
    <tableColumn id="1" xr3:uid="{00000000-0010-0000-0C00-000001000000}" name="YEAR"/>
    <tableColumn id="2" xr3:uid="{00000000-0010-0000-0C00-000002000000}" name="BROCCOLI - ACRES HARVESTED"/>
    <tableColumn id="3" xr3:uid="{00000000-0010-0000-0C00-000003000000}" name="BROCCOLI - OPERATIONS WITH AREA HARVESTED"/>
    <tableColumn id="4" xr3:uid="{00000000-0010-0000-0C00-000004000000}" name="BROCCOLI, FRESH MARKET - ACRES HARVESTED"/>
    <tableColumn id="5" xr3:uid="{00000000-0010-0000-0C00-000005000000}" name="BROCCOLI, FRESH MARKET - OPERATIONS WITH AREA HARVESTED"/>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_BRUSSELS_SPROUTS" displayName="T_BRUSSELS_SPROUTS" ref="A1:E3">
  <autoFilter ref="A1:E3" xr:uid="{00000000-0009-0000-0100-00000E000000}"/>
  <tableColumns count="5">
    <tableColumn id="1" xr3:uid="{00000000-0010-0000-0D00-000001000000}" name="YEAR"/>
    <tableColumn id="2" xr3:uid="{00000000-0010-0000-0D00-000002000000}" name="BRUSSELS SPROUTS - ACRES HARVESTED"/>
    <tableColumn id="3" xr3:uid="{00000000-0010-0000-0D00-000003000000}" name="BRUSSELS SPROUTS - OPERATIONS WITH AREA HARVESTED"/>
    <tableColumn id="4" xr3:uid="{00000000-0010-0000-0D00-000004000000}" name="BRUSSELS SPROUTS, FRESH MARKET - ACRES HARVESTED"/>
    <tableColumn id="5" xr3:uid="{00000000-0010-0000-0D00-000005000000}" name="BRUSSELS SPROUTS, FRESH MARKET - OPERATIONS WITH AREA HARVESTED"/>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_CABBAGE" displayName="T_CABBAGE" ref="A1:S7">
  <autoFilter ref="A1:S7" xr:uid="{00000000-0009-0000-0100-00000F000000}"/>
  <tableColumns count="19">
    <tableColumn id="1" xr3:uid="{00000000-0010-0000-0E00-000001000000}" name="YEAR"/>
    <tableColumn id="2" xr3:uid="{00000000-0010-0000-0E00-000002000000}" name="CABBAGE, CHINESE - ACRES HARVESTED"/>
    <tableColumn id="3" xr3:uid="{00000000-0010-0000-0E00-000003000000}" name="CABBAGE, CHINESE - OPERATIONS WITH AREA HARVESTED"/>
    <tableColumn id="4" xr3:uid="{00000000-0010-0000-0E00-000004000000}" name="CABBAGE, CHINESE, FRESH MARKET - ACRES HARVESTED"/>
    <tableColumn id="5" xr3:uid="{00000000-0010-0000-0E00-000005000000}" name="CABBAGE, CHINESE, FRESH MARKET - OPERATIONS WITH AREA HARVESTED"/>
    <tableColumn id="6" xr3:uid="{00000000-0010-0000-0E00-000006000000}" name="CABBAGE, CHINESE, PROCESSING - ACRES HARVESTED"/>
    <tableColumn id="7" xr3:uid="{00000000-0010-0000-0E00-000007000000}" name="CABBAGE, CHINESE, PROCESSING - OPERATIONS WITH AREA HARVESTED"/>
    <tableColumn id="8" xr3:uid="{00000000-0010-0000-0E00-000008000000}" name="CABBAGE, HEAD - ACRES HARVESTED"/>
    <tableColumn id="9" xr3:uid="{00000000-0010-0000-0E00-000009000000}" name="CABBAGE, HEAD - OPERATIONS WITH AREA HARVESTED"/>
    <tableColumn id="10" xr3:uid="{00000000-0010-0000-0E00-00000A000000}" name="CABBAGE, HEAD, FRESH MARKET - ACRES HARVESTED"/>
    <tableColumn id="11" xr3:uid="{00000000-0010-0000-0E00-00000B000000}" name="CABBAGE, HEAD, FRESH MARKET - OPERATIONS WITH AREA HARVESTED"/>
    <tableColumn id="12" xr3:uid="{00000000-0010-0000-0E00-00000C000000}" name="CABBAGE, HEAD, PROCESSING - ACRES HARVESTED"/>
    <tableColumn id="13" xr3:uid="{00000000-0010-0000-0E00-00000D000000}" name="CABBAGE, HEAD, PROCESSING - OPERATIONS WITH AREA HARVESTED"/>
    <tableColumn id="14" xr3:uid="{00000000-0010-0000-0E00-00000E000000}" name="CABBAGE, MUSTARD - ACRES HARVESTED"/>
    <tableColumn id="15" xr3:uid="{00000000-0010-0000-0E00-00000F000000}" name="CABBAGE, MUSTARD - OPERATIONS WITH AREA HARVESTED"/>
    <tableColumn id="16" xr3:uid="{00000000-0010-0000-0E00-000010000000}" name="CABBAGE, MUSTARD, FRESH MARKET - ACRES HARVESTED"/>
    <tableColumn id="17" xr3:uid="{00000000-0010-0000-0E00-000011000000}" name="CABBAGE, MUSTARD, FRESH MARKET - OPERATIONS WITH AREA HARVESTED"/>
    <tableColumn id="18" xr3:uid="{00000000-0010-0000-0E00-000012000000}" name="CABBAGE, MUSTARD, PROCESSING - ACRES HARVESTED"/>
    <tableColumn id="19" xr3:uid="{00000000-0010-0000-0E00-000013000000}" name="CABBAGE, MUSTARD, PROCESSING - OPERATIONS WITH AREA HARVESTED"/>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_CARROTS" displayName="T_CARROTS" ref="A1:G7">
  <autoFilter ref="A1:G7" xr:uid="{00000000-0009-0000-0100-000010000000}"/>
  <tableColumns count="7">
    <tableColumn id="1" xr3:uid="{00000000-0010-0000-0F00-000001000000}" name="YEAR"/>
    <tableColumn id="2" xr3:uid="{00000000-0010-0000-0F00-000002000000}" name="CARROTS - ACRES HARVESTED"/>
    <tableColumn id="3" xr3:uid="{00000000-0010-0000-0F00-000003000000}" name="CARROTS - OPERATIONS WITH AREA HARVESTED"/>
    <tableColumn id="4" xr3:uid="{00000000-0010-0000-0F00-000004000000}" name="CARROTS, FRESH MARKET - ACRES HARVESTED"/>
    <tableColumn id="5" xr3:uid="{00000000-0010-0000-0F00-000005000000}" name="CARROTS, FRESH MARKET - OPERATIONS WITH AREA HARVESTED"/>
    <tableColumn id="6" xr3:uid="{00000000-0010-0000-0F00-000006000000}" name="CARROTS, PROCESSING - ACRES HARVESTED"/>
    <tableColumn id="7" xr3:uid="{00000000-0010-0000-0F00-000007000000}" name="CARROTS, PROCESSING - OPERATIONS WITH AREA HARVESTED"/>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_CAULIFLOWER" displayName="T_CAULIFLOWER" ref="A1:E6">
  <autoFilter ref="A1:E6" xr:uid="{00000000-0009-0000-0100-000011000000}"/>
  <tableColumns count="5">
    <tableColumn id="1" xr3:uid="{00000000-0010-0000-1000-000001000000}" name="YEAR"/>
    <tableColumn id="2" xr3:uid="{00000000-0010-0000-1000-000002000000}" name="CAULIFLOWER - ACRES HARVESTED"/>
    <tableColumn id="3" xr3:uid="{00000000-0010-0000-1000-000003000000}" name="CAULIFLOWER - OPERATIONS WITH AREA HARVESTED"/>
    <tableColumn id="4" xr3:uid="{00000000-0010-0000-1000-000004000000}" name="CAULIFLOWER, FRESH MARKET - ACRES HARVESTED"/>
    <tableColumn id="5" xr3:uid="{00000000-0010-0000-1000-000005000000}" name="CAULIFLOWER, FRESH MARKET - OPERATIONS WITH AREA HARVESTED"/>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_CELERY" displayName="T_CELERY" ref="A1:G7">
  <autoFilter ref="A1:G7" xr:uid="{00000000-0009-0000-0100-000012000000}"/>
  <tableColumns count="7">
    <tableColumn id="1" xr3:uid="{00000000-0010-0000-1100-000001000000}" name="YEAR"/>
    <tableColumn id="2" xr3:uid="{00000000-0010-0000-1100-000002000000}" name="CELERY - ACRES HARVESTED"/>
    <tableColumn id="3" xr3:uid="{00000000-0010-0000-1100-000003000000}" name="CELERY - OPERATIONS WITH AREA HARVESTED"/>
    <tableColumn id="4" xr3:uid="{00000000-0010-0000-1100-000004000000}" name="CELERY, FRESH MARKET - ACRES HARVESTED"/>
    <tableColumn id="5" xr3:uid="{00000000-0010-0000-1100-000005000000}" name="CELERY, FRESH MARKET - OPERATIONS WITH AREA HARVESTED"/>
    <tableColumn id="6" xr3:uid="{00000000-0010-0000-1100-000006000000}" name="CELERY, PROCESSING - ACRES HARVESTED"/>
    <tableColumn id="7" xr3:uid="{00000000-0010-0000-1100-000007000000}" name="CELERY, PROCESSING - OPERATIONS WITH AREA HARVESTED"/>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_ALMONDS" displayName="T_ALMONDS" ref="A1:E2">
  <autoFilter ref="A1:E2" xr:uid="{00000000-0009-0000-0100-000001000000}"/>
  <tableColumns count="5">
    <tableColumn id="1" xr3:uid="{00000000-0010-0000-0000-000001000000}" name="YEAR"/>
    <tableColumn id="2" xr3:uid="{00000000-0010-0000-0000-000002000000}" name="ALMONDS - ACRES BEARING &amp; NON-BEARING"/>
    <tableColumn id="3" xr3:uid="{00000000-0010-0000-0000-000003000000}" name="ALMONDS - ACRES NON-BEARING"/>
    <tableColumn id="4" xr3:uid="{00000000-0010-0000-0000-000004000000}" name="ALMONDS - OPERATIONS WITH AREA BEARING &amp; NON-BEARING"/>
    <tableColumn id="5" xr3:uid="{00000000-0010-0000-0000-000005000000}" name="ALMONDS - OPERATIONS WITH AREA NON-BEARING"/>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_CHERIMOYAS" displayName="T_CHERIMOYAS" ref="A1:G3">
  <autoFilter ref="A1:G3" xr:uid="{00000000-0009-0000-0100-000013000000}"/>
  <tableColumns count="7">
    <tableColumn id="1" xr3:uid="{00000000-0010-0000-1200-000001000000}" name="YEAR"/>
    <tableColumn id="2" xr3:uid="{00000000-0010-0000-1200-000002000000}" name="CHERIMOYAS - ACRES BEARING"/>
    <tableColumn id="3" xr3:uid="{00000000-0010-0000-1200-000003000000}" name="CHERIMOYAS - ACRES BEARING &amp; NON-BEARING"/>
    <tableColumn id="4" xr3:uid="{00000000-0010-0000-1200-000004000000}" name="CHERIMOYAS - ACRES NON-BEARING"/>
    <tableColumn id="5" xr3:uid="{00000000-0010-0000-1200-000005000000}" name="CHERIMOYAS - OPERATIONS WITH AREA BEARING"/>
    <tableColumn id="6" xr3:uid="{00000000-0010-0000-1200-000006000000}" name="CHERIMOYAS - OPERATIONS WITH AREA BEARING &amp; NON-BEARING"/>
    <tableColumn id="7" xr3:uid="{00000000-0010-0000-1200-000007000000}" name="CHERIMOYAS - OPERATIONS WITH AREA NON-BEARING"/>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_CHERRIES" displayName="T_CHERRIES" ref="A1:M4">
  <autoFilter ref="A1:M4" xr:uid="{00000000-0009-0000-0100-000014000000}"/>
  <tableColumns count="13">
    <tableColumn id="1" xr3:uid="{00000000-0010-0000-1300-000001000000}" name="YEAR"/>
    <tableColumn id="2" xr3:uid="{00000000-0010-0000-1300-000002000000}" name="CHERRIES, SWEET - ACRES BEARING"/>
    <tableColumn id="3" xr3:uid="{00000000-0010-0000-1300-000003000000}" name="CHERRIES, SWEET - ACRES BEARING &amp; NON-BEARING"/>
    <tableColumn id="4" xr3:uid="{00000000-0010-0000-1300-000004000000}" name="CHERRIES, SWEET - ACRES NON-BEARING"/>
    <tableColumn id="5" xr3:uid="{00000000-0010-0000-1300-000005000000}" name="CHERRIES, SWEET - OPERATIONS WITH AREA BEARING"/>
    <tableColumn id="6" xr3:uid="{00000000-0010-0000-1300-000006000000}" name="CHERRIES, SWEET - OPERATIONS WITH AREA BEARING &amp; NON-BEARING"/>
    <tableColumn id="7" xr3:uid="{00000000-0010-0000-1300-000007000000}" name="CHERRIES, SWEET - OPERATIONS WITH AREA NON-BEARING"/>
    <tableColumn id="8" xr3:uid="{00000000-0010-0000-1300-000008000000}" name="CHERRIES, TART - ACRES BEARING"/>
    <tableColumn id="9" xr3:uid="{00000000-0010-0000-1300-000009000000}" name="CHERRIES, TART - ACRES BEARING &amp; NON-BEARING"/>
    <tableColumn id="10" xr3:uid="{00000000-0010-0000-1300-00000A000000}" name="CHERRIES, TART - ACRES NON-BEARING"/>
    <tableColumn id="11" xr3:uid="{00000000-0010-0000-1300-00000B000000}" name="CHERRIES, TART - OPERATIONS WITH AREA BEARING"/>
    <tableColumn id="12" xr3:uid="{00000000-0010-0000-1300-00000C000000}" name="CHERRIES, TART - OPERATIONS WITH AREA BEARING &amp; NON-BEARING"/>
    <tableColumn id="13" xr3:uid="{00000000-0010-0000-1300-00000D000000}" name="CHERRIES, TART - OPERATIONS WITH AREA NON-BEARING"/>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_CHESTNUTS" displayName="T_CHESTNUTS" ref="A1:E3">
  <autoFilter ref="A1:E3" xr:uid="{00000000-0009-0000-0100-000015000000}"/>
  <tableColumns count="5">
    <tableColumn id="1" xr3:uid="{00000000-0010-0000-1400-000001000000}" name="YEAR"/>
    <tableColumn id="2" xr3:uid="{00000000-0010-0000-1400-000002000000}" name="CHESTNUTS - ACRES BEARING &amp; NON-BEARING"/>
    <tableColumn id="3" xr3:uid="{00000000-0010-0000-1400-000003000000}" name="CHESTNUTS - ACRES NON-BEARING"/>
    <tableColumn id="4" xr3:uid="{00000000-0010-0000-1400-000004000000}" name="CHESTNUTS - OPERATIONS WITH AREA BEARING &amp; NON-BEARING"/>
    <tableColumn id="5" xr3:uid="{00000000-0010-0000-1400-000005000000}" name="CHESTNUTS - OPERATIONS WITH AREA NON-BEARING"/>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_CHICORY" displayName="T_CHICORY" ref="A1:E3">
  <autoFilter ref="A1:E3" xr:uid="{00000000-0009-0000-0100-000016000000}"/>
  <tableColumns count="5">
    <tableColumn id="1" xr3:uid="{00000000-0010-0000-1500-000001000000}" name="YEAR"/>
    <tableColumn id="2" xr3:uid="{00000000-0010-0000-1500-000002000000}" name="CHICORY - ACRES HARVESTED"/>
    <tableColumn id="3" xr3:uid="{00000000-0010-0000-1500-000003000000}" name="CHICORY - OPERATIONS WITH AREA HARVESTED"/>
    <tableColumn id="4" xr3:uid="{00000000-0010-0000-1500-000004000000}" name="CHICORY, FRESH MARKET - ACRES HARVESTED"/>
    <tableColumn id="5" xr3:uid="{00000000-0010-0000-1500-000005000000}" name="CHICORY, FRESH MARKET - OPERATIONS WITH AREA HARVESTED"/>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_CITRUS_TOTALS" displayName="T_CITRUS_TOTALS" ref="A1:G7">
  <autoFilter ref="A1:G7" xr:uid="{00000000-0009-0000-0100-000017000000}"/>
  <tableColumns count="7">
    <tableColumn id="1" xr3:uid="{00000000-0010-0000-1600-000001000000}" name="YEAR"/>
    <tableColumn id="2" xr3:uid="{00000000-0010-0000-1600-000002000000}" name="CITRUS TOTALS - ACRES BEARING"/>
    <tableColumn id="3" xr3:uid="{00000000-0010-0000-1600-000003000000}" name="CITRUS TOTALS - ACRES BEARING &amp; NON-BEARING"/>
    <tableColumn id="4" xr3:uid="{00000000-0010-0000-1600-000004000000}" name="CITRUS TOTALS - ACRES NON-BEARING"/>
    <tableColumn id="5" xr3:uid="{00000000-0010-0000-1600-000005000000}" name="CITRUS TOTALS - OPERATIONS WITH AREA BEARING"/>
    <tableColumn id="6" xr3:uid="{00000000-0010-0000-1600-000006000000}" name="CITRUS TOTALS - OPERATIONS WITH AREA BEARING &amp; NON-BEARING"/>
    <tableColumn id="7" xr3:uid="{00000000-0010-0000-1600-000007000000}" name="CITRUS TOTALS - OPERATIONS WITH AREA NON-BEARING"/>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_CITRUS__OTHER" displayName="T_CITRUS__OTHER" ref="A1:G7">
  <autoFilter ref="A1:G7" xr:uid="{00000000-0009-0000-0100-000018000000}"/>
  <tableColumns count="7">
    <tableColumn id="1" xr3:uid="{00000000-0010-0000-1700-000001000000}" name="YEAR"/>
    <tableColumn id="2" xr3:uid="{00000000-0010-0000-1700-000002000000}" name="CITRUS, OTHER - ACRES BEARING"/>
    <tableColumn id="3" xr3:uid="{00000000-0010-0000-1700-000003000000}" name="CITRUS, OTHER - ACRES BEARING &amp; NON-BEARING"/>
    <tableColumn id="4" xr3:uid="{00000000-0010-0000-1700-000004000000}" name="CITRUS, OTHER - ACRES NON-BEARING"/>
    <tableColumn id="5" xr3:uid="{00000000-0010-0000-1700-000005000000}" name="CITRUS, OTHER - OPERATIONS WITH AREA BEARING"/>
    <tableColumn id="6" xr3:uid="{00000000-0010-0000-1700-000006000000}" name="CITRUS, OTHER - OPERATIONS WITH AREA BEARING &amp; NON-BEARING"/>
    <tableColumn id="7" xr3:uid="{00000000-0010-0000-1700-000007000000}" name="CITRUS, OTHER - OPERATIONS WITH AREA NON-BEARING"/>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_COFFEE" displayName="T_COFFEE" ref="A1:G7">
  <autoFilter ref="A1:G7" xr:uid="{00000000-0009-0000-0100-000019000000}"/>
  <tableColumns count="7">
    <tableColumn id="1" xr3:uid="{00000000-0010-0000-1800-000001000000}" name="YEAR"/>
    <tableColumn id="2" xr3:uid="{00000000-0010-0000-1800-000002000000}" name="COFFEE - ACRES BEARING"/>
    <tableColumn id="3" xr3:uid="{00000000-0010-0000-1800-000003000000}" name="COFFEE - ACRES BEARING &amp; NON-BEARING"/>
    <tableColumn id="4" xr3:uid="{00000000-0010-0000-1800-000004000000}" name="COFFEE - ACRES NON-BEARING"/>
    <tableColumn id="5" xr3:uid="{00000000-0010-0000-1800-000005000000}" name="COFFEE - OPERATIONS WITH AREA BEARING"/>
    <tableColumn id="6" xr3:uid="{00000000-0010-0000-1800-000006000000}" name="COFFEE - OPERATIONS WITH AREA BEARING &amp; NON-BEARING"/>
    <tableColumn id="7" xr3:uid="{00000000-0010-0000-1800-000007000000}" name="COFFEE - OPERATIONS WITH AREA NON-BEARING"/>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_CORN" displayName="T_CORN" ref="A1:AG10">
  <autoFilter ref="A1:AG10" xr:uid="{00000000-0009-0000-0100-00001A000000}"/>
  <tableColumns count="33">
    <tableColumn id="1" xr3:uid="{00000000-0010-0000-1900-000001000000}" name="YEAR"/>
    <tableColumn id="2" xr3:uid="{00000000-0010-0000-1900-000002000000}" name="CORN - OPERATIONS WITH SALES"/>
    <tableColumn id="3" xr3:uid="{00000000-0010-0000-1900-000003000000}" name="CORN - SALES, MEASURED IN $"/>
    <tableColumn id="4" xr3:uid="{00000000-0010-0000-1900-000004000000}" name="CORN - SALES, MEASURED IN PCT OF FARM OPERATIONS"/>
    <tableColumn id="5" xr3:uid="{00000000-0010-0000-1900-000005000000}" name="CORN - SALES, MEASURED IN PCT OF FARM SALES"/>
    <tableColumn id="6" xr3:uid="{00000000-0010-0000-1900-000006000000}" name="CORN, GRAIN - ACRES HARVESTED"/>
    <tableColumn id="7" xr3:uid="{00000000-0010-0000-1900-000007000000}" name="CORN, GRAIN - OPERATIONS WITH AREA HARVESTED"/>
    <tableColumn id="8" xr3:uid="{00000000-0010-0000-1900-000008000000}" name="CORN, GRAIN - PRODUCTION, MEASURED IN BU"/>
    <tableColumn id="9" xr3:uid="{00000000-0010-0000-1900-000009000000}" name="CORN, GRAIN, IRRIGATED - ACRES HARVESTED"/>
    <tableColumn id="10" xr3:uid="{00000000-0010-0000-1900-00000A000000}" name="CORN, GRAIN, IRRIGATED - OPERATIONS WITH AREA HARVESTED"/>
    <tableColumn id="11" xr3:uid="{00000000-0010-0000-1900-00000B000000}" name="CORN, GRAIN, IRRIGATED - WATER APPLIED, MEASURED IN ACRE FEET / ACRE"/>
    <tableColumn id="12" xr3:uid="{00000000-0010-0000-1900-00000C000000}" name="CORN, GRAIN, IRRIGATED - YIELD, MEASURED IN BU / ACRE"/>
    <tableColumn id="13" xr3:uid="{00000000-0010-0000-1900-00000D000000}" name="CORN, GRAIN, IRRIGATED, ENTIRE CROP - ACRES HARVESTED"/>
    <tableColumn id="14" xr3:uid="{00000000-0010-0000-1900-00000E000000}" name="CORN, GRAIN, IRRIGATED, ENTIRE CROP - OPERATIONS WITH AREA HARVESTED"/>
    <tableColumn id="15" xr3:uid="{00000000-0010-0000-1900-00000F000000}" name="CORN, GRAIN, IRRIGATED, ENTIRE CROP - YIELD, MEASURED IN BU / ACRE"/>
    <tableColumn id="16" xr3:uid="{00000000-0010-0000-1900-000010000000}" name="CORN, GRAIN, IRRIGATED, NONE OF CROP - ACRES HARVESTED"/>
    <tableColumn id="17" xr3:uid="{00000000-0010-0000-1900-000011000000}" name="CORN, GRAIN, IRRIGATED, NONE OF CROP - OPERATIONS WITH AREA HARVESTED"/>
    <tableColumn id="18" xr3:uid="{00000000-0010-0000-1900-000012000000}" name="CORN, GRAIN, IRRIGATED, NONE OF CROP - YIELD, MEASURED IN BU / ACRE"/>
    <tableColumn id="19" xr3:uid="{00000000-0010-0000-1900-000013000000}" name="CORN, GRAIN, IRRIGATED, PART OF CROP - OPERATIONS WITH AREA HARVESTED"/>
    <tableColumn id="20" xr3:uid="{00000000-0010-0000-1900-000014000000}" name="CORN, GRAIN, IRRIGATED, PART OF CROP - YIELD, MEASURED IN BU / ACRE"/>
    <tableColumn id="21" xr3:uid="{00000000-0010-0000-1900-000015000000}" name="CORN, GRAIN, IRRIGATED, PART OF CROP, IRRIGATED PORTION - ACRES HARVESTED"/>
    <tableColumn id="22" xr3:uid="{00000000-0010-0000-1900-000016000000}" name="CORN, GRAIN, IRRIGATED, PART OF CROP, NON-IRRIGATED PORTION - ACRES HARVESTED"/>
    <tableColumn id="23" xr3:uid="{00000000-0010-0000-1900-000017000000}" name="CORN, SILAGE - ACRES HARVESTED"/>
    <tableColumn id="24" xr3:uid="{00000000-0010-0000-1900-000018000000}" name="CORN, SILAGE - OPERATIONS WITH AREA HARVESTED"/>
    <tableColumn id="25" xr3:uid="{00000000-0010-0000-1900-000019000000}" name="CORN, SILAGE - PRODUCTION, MEASURED IN TONS"/>
    <tableColumn id="26" xr3:uid="{00000000-0010-0000-1900-00001A000000}" name="CORN, SILAGE, IRRIGATED - ACRES HARVESTED"/>
    <tableColumn id="27" xr3:uid="{00000000-0010-0000-1900-00001B000000}" name="CORN, SILAGE, IRRIGATED - OPERATIONS WITH AREA HARVESTED"/>
    <tableColumn id="28" xr3:uid="{00000000-0010-0000-1900-00001C000000}" name="CORN, SILAGE, IRRIGATED, ENTIRE CROP - ACRES HARVESTED"/>
    <tableColumn id="29" xr3:uid="{00000000-0010-0000-1900-00001D000000}" name="CORN, SILAGE, IRRIGATED, ENTIRE CROP - OPERATIONS WITH AREA HARVESTED"/>
    <tableColumn id="30" xr3:uid="{00000000-0010-0000-1900-00001E000000}" name="CORN, SILAGE, IRRIGATED, ENTIRE CROP - YIELD, MEASURED IN TONS / ACRE"/>
    <tableColumn id="31" xr3:uid="{00000000-0010-0000-1900-00001F000000}" name="CORN, SILAGE, IRRIGATED, NONE OF CROP - ACRES HARVESTED"/>
    <tableColumn id="32" xr3:uid="{00000000-0010-0000-1900-000020000000}" name="CORN, SILAGE, IRRIGATED, NONE OF CROP - OPERATIONS WITH AREA HARVESTED"/>
    <tableColumn id="33" xr3:uid="{00000000-0010-0000-1900-000021000000}" name="CORN, SILAGE, IRRIGATED, NONE OF CROP - YIELD, MEASURED IN TONS / ACRE"/>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_CROP_TOTALS" displayName="T_CROP_TOTALS" ref="A1:E7">
  <autoFilter ref="A1:E7" xr:uid="{00000000-0009-0000-0100-00001B000000}"/>
  <tableColumns count="5">
    <tableColumn id="1" xr3:uid="{00000000-0010-0000-1A00-000001000000}" name="YEAR"/>
    <tableColumn id="2" xr3:uid="{00000000-0010-0000-1A00-000002000000}" name="CROP TOTALS - OPERATIONS WITH SALES"/>
    <tableColumn id="3" xr3:uid="{00000000-0010-0000-1A00-000003000000}" name="CROP TOTALS - SALES, MEASURED IN $"/>
    <tableColumn id="4" xr3:uid="{00000000-0010-0000-1A00-000004000000}" name="CROP TOTALS - SALES, MEASURED IN PCT OF FARM OPERATIONS"/>
    <tableColumn id="5" xr3:uid="{00000000-0010-0000-1A00-000005000000}" name="CROP TOTALS - SALES, MEASURED IN PCT OF FARM SALES"/>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_CROPS__OTHER" displayName="T_CROPS__OTHER" ref="A1:D4">
  <autoFilter ref="A1:D4" xr:uid="{00000000-0009-0000-0100-00001C000000}"/>
  <tableColumns count="4">
    <tableColumn id="1" xr3:uid="{00000000-0010-0000-1B00-000001000000}" name="YEAR"/>
    <tableColumn id="2" xr3:uid="{00000000-0010-0000-1B00-000002000000}" name="CROPS, OTHER, IRRIGATED - ACRES HARVESTED"/>
    <tableColumn id="3" xr3:uid="{00000000-0010-0000-1B00-000003000000}" name="CROPS, OTHER, IRRIGATED - OPERATIONS WITH AREA HARVESTED"/>
    <tableColumn id="4" xr3:uid="{00000000-0010-0000-1B00-000004000000}" name="CROPS, OTHER, IRRIGATED - WATER APPLIED, MEASURED IN ACRE FEET / ACRE"/>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_APPLES" displayName="T_APPLES" ref="A1:G6">
  <autoFilter ref="A1:G6" xr:uid="{00000000-0009-0000-0100-000002000000}"/>
  <tableColumns count="7">
    <tableColumn id="1" xr3:uid="{00000000-0010-0000-0100-000001000000}" name="YEAR"/>
    <tableColumn id="2" xr3:uid="{00000000-0010-0000-0100-000002000000}" name="APPLES - ACRES BEARING"/>
    <tableColumn id="3" xr3:uid="{00000000-0010-0000-0100-000003000000}" name="APPLES - ACRES BEARING &amp; NON-BEARING"/>
    <tableColumn id="4" xr3:uid="{00000000-0010-0000-0100-000004000000}" name="APPLES - ACRES NON-BEARING"/>
    <tableColumn id="5" xr3:uid="{00000000-0010-0000-0100-000005000000}" name="APPLES - OPERATIONS WITH AREA BEARING"/>
    <tableColumn id="6" xr3:uid="{00000000-0010-0000-0100-000006000000}" name="APPLES - OPERATIONS WITH AREA BEARING &amp; NON-BEARING"/>
    <tableColumn id="7" xr3:uid="{00000000-0010-0000-0100-000007000000}" name="APPLES - OPERATIONS WITH AREA NON-BEARING"/>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_CUCUMBERS" displayName="T_CUCUMBERS" ref="A1:G7">
  <autoFilter ref="A1:G7" xr:uid="{00000000-0009-0000-0100-00001D000000}"/>
  <tableColumns count="7">
    <tableColumn id="1" xr3:uid="{00000000-0010-0000-1C00-000001000000}" name="YEAR"/>
    <tableColumn id="2" xr3:uid="{00000000-0010-0000-1C00-000002000000}" name="CUCUMBERS - ACRES HARVESTED"/>
    <tableColumn id="3" xr3:uid="{00000000-0010-0000-1C00-000003000000}" name="CUCUMBERS - OPERATIONS WITH AREA HARVESTED"/>
    <tableColumn id="4" xr3:uid="{00000000-0010-0000-1C00-000004000000}" name="CUCUMBERS, FRESH MARKET - ACRES HARVESTED"/>
    <tableColumn id="5" xr3:uid="{00000000-0010-0000-1C00-000005000000}" name="CUCUMBERS, FRESH MARKET - OPERATIONS WITH AREA HARVESTED"/>
    <tableColumn id="6" xr3:uid="{00000000-0010-0000-1C00-000006000000}" name="CUCUMBERS, PROCESSING, PICKLES - ACRES HARVESTED"/>
    <tableColumn id="7" xr3:uid="{00000000-0010-0000-1C00-000007000000}" name="CUCUMBERS, PROCESSING, PICKLES - OPERATIONS WITH AREA HARVESTED"/>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_CURRANTS" displayName="T_CURRANTS" ref="A1:E2">
  <autoFilter ref="A1:E2" xr:uid="{00000000-0009-0000-0100-00001E000000}"/>
  <tableColumns count="5">
    <tableColumn id="1" xr3:uid="{00000000-0010-0000-1D00-000001000000}" name="YEAR"/>
    <tableColumn id="2" xr3:uid="{00000000-0010-0000-1D00-000002000000}" name="CURRANTS - ACRES BEARING"/>
    <tableColumn id="3" xr3:uid="{00000000-0010-0000-1D00-000003000000}" name="CURRANTS - ACRES GROWN"/>
    <tableColumn id="4" xr3:uid="{00000000-0010-0000-1D00-000004000000}" name="CURRANTS - OPERATIONS WITH AREA BEARING"/>
    <tableColumn id="5" xr3:uid="{00000000-0010-0000-1D00-000005000000}" name="CURRANTS - OPERATIONS WITH AREA GROWN"/>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_DAIKON" displayName="T_DAIKON" ref="A1:G7">
  <autoFilter ref="A1:G7" xr:uid="{00000000-0009-0000-0100-00001F000000}"/>
  <tableColumns count="7">
    <tableColumn id="1" xr3:uid="{00000000-0010-0000-1E00-000001000000}" name="YEAR"/>
    <tableColumn id="2" xr3:uid="{00000000-0010-0000-1E00-000002000000}" name="DAIKON - ACRES HARVESTED"/>
    <tableColumn id="3" xr3:uid="{00000000-0010-0000-1E00-000003000000}" name="DAIKON - OPERATIONS WITH AREA HARVESTED"/>
    <tableColumn id="4" xr3:uid="{00000000-0010-0000-1E00-000004000000}" name="DAIKON, FRESH MARKET - ACRES HARVESTED"/>
    <tableColumn id="5" xr3:uid="{00000000-0010-0000-1E00-000005000000}" name="DAIKON, FRESH MARKET - OPERATIONS WITH AREA HARVESTED"/>
    <tableColumn id="6" xr3:uid="{00000000-0010-0000-1E00-000006000000}" name="DAIKON, PROCESSING - ACRES HARVESTED"/>
    <tableColumn id="7" xr3:uid="{00000000-0010-0000-1E00-000007000000}" name="DAIKON, PROCESSING - OPERATIONS WITH AREA HARVESTED"/>
  </tableColumns>
  <tableStyleInfo name="TableStyleLight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_DATES" displayName="T_DATES" ref="A1:G2">
  <autoFilter ref="A1:G2" xr:uid="{00000000-0009-0000-0100-000020000000}"/>
  <tableColumns count="7">
    <tableColumn id="1" xr3:uid="{00000000-0010-0000-1F00-000001000000}" name="YEAR"/>
    <tableColumn id="2" xr3:uid="{00000000-0010-0000-1F00-000002000000}" name="DATES - ACRES BEARING"/>
    <tableColumn id="3" xr3:uid="{00000000-0010-0000-1F00-000003000000}" name="DATES - ACRES BEARING &amp; NON-BEARING"/>
    <tableColumn id="4" xr3:uid="{00000000-0010-0000-1F00-000004000000}" name="DATES - ACRES NON-BEARING"/>
    <tableColumn id="5" xr3:uid="{00000000-0010-0000-1F00-000005000000}" name="DATES - OPERATIONS WITH AREA BEARING"/>
    <tableColumn id="6" xr3:uid="{00000000-0010-0000-1F00-000006000000}" name="DATES - OPERATIONS WITH AREA BEARING &amp; NON-BEARING"/>
    <tableColumn id="7" xr3:uid="{00000000-0010-0000-1F00-000007000000}" name="DATES - OPERATIONS WITH AREA NON-BEARING"/>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_EGGPLANT" displayName="T_EGGPLANT" ref="A1:G7">
  <autoFilter ref="A1:G7" xr:uid="{00000000-0009-0000-0100-000021000000}"/>
  <tableColumns count="7">
    <tableColumn id="1" xr3:uid="{00000000-0010-0000-2000-000001000000}" name="YEAR"/>
    <tableColumn id="2" xr3:uid="{00000000-0010-0000-2000-000002000000}" name="EGGPLANT - ACRES HARVESTED"/>
    <tableColumn id="3" xr3:uid="{00000000-0010-0000-2000-000003000000}" name="EGGPLANT - OPERATIONS WITH AREA HARVESTED"/>
    <tableColumn id="4" xr3:uid="{00000000-0010-0000-2000-000004000000}" name="EGGPLANT, FRESH MARKET - ACRES HARVESTED"/>
    <tableColumn id="5" xr3:uid="{00000000-0010-0000-2000-000005000000}" name="EGGPLANT, FRESH MARKET - OPERATIONS WITH AREA HARVESTED"/>
    <tableColumn id="6" xr3:uid="{00000000-0010-0000-2000-000006000000}" name="EGGPLANT, PROCESSING - ACRES HARVESTED"/>
    <tableColumn id="7" xr3:uid="{00000000-0010-0000-2000-000007000000}" name="EGGPLANT, PROCESSING - OPERATIONS WITH AREA HARVESTED"/>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_ELDERBERRIES" displayName="T_ELDERBERRIES" ref="A1:E2">
  <autoFilter ref="A1:E2" xr:uid="{00000000-0009-0000-0100-000022000000}"/>
  <tableColumns count="5">
    <tableColumn id="1" xr3:uid="{00000000-0010-0000-2100-000001000000}" name="YEAR"/>
    <tableColumn id="2" xr3:uid="{00000000-0010-0000-2100-000002000000}" name="ELDERBERRIES - ACRES GROWN"/>
    <tableColumn id="3" xr3:uid="{00000000-0010-0000-2100-000003000000}" name="ELDERBERRIES - ACRES NON-BEARING"/>
    <tableColumn id="4" xr3:uid="{00000000-0010-0000-2100-000004000000}" name="ELDERBERRIES - OPERATIONS WITH AREA GROWN"/>
    <tableColumn id="5" xr3:uid="{00000000-0010-0000-2100-000005000000}" name="ELDERBERRIES - OPERATIONS WITH AREA NON-BEARING"/>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_ESCAROLE___ENDIVE" displayName="T_ESCAROLE___ENDIVE" ref="A1:E3">
  <autoFilter ref="A1:E3" xr:uid="{00000000-0009-0000-0100-000023000000}"/>
  <tableColumns count="5">
    <tableColumn id="1" xr3:uid="{00000000-0010-0000-2200-000001000000}" name="YEAR"/>
    <tableColumn id="2" xr3:uid="{00000000-0010-0000-2200-000002000000}" name="ESCAROLE &amp; ENDIVE - ACRES HARVESTED"/>
    <tableColumn id="3" xr3:uid="{00000000-0010-0000-2200-000003000000}" name="ESCAROLE &amp; ENDIVE - OPERATIONS WITH AREA HARVESTED"/>
    <tableColumn id="4" xr3:uid="{00000000-0010-0000-2200-000004000000}" name="ESCAROLE &amp; ENDIVE, FRESH MARKET - ACRES HARVESTED"/>
    <tableColumn id="5" xr3:uid="{00000000-0010-0000-2200-000005000000}" name="ESCAROLE &amp; ENDIVE, FRESH MARKET - OPERATIONS WITH AREA HARVESTED"/>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_FIELD_CROPS__OTHER" displayName="T_FIELD_CROPS__OTHER" ref="A1:J7">
  <autoFilter ref="A1:J7" xr:uid="{00000000-0009-0000-0100-000024000000}"/>
  <tableColumns count="10">
    <tableColumn id="1" xr3:uid="{00000000-0010-0000-2300-000001000000}" name="YEAR"/>
    <tableColumn id="2" xr3:uid="{00000000-0010-0000-2300-000002000000}" name="FIELD CROPS, OTHER - ACRES HARVESTED"/>
    <tableColumn id="3" xr3:uid="{00000000-0010-0000-2300-000003000000}" name="FIELD CROPS, OTHER - OPERATIONS WITH AREA HARVESTED"/>
    <tableColumn id="4" xr3:uid="{00000000-0010-0000-2300-000004000000}" name="FIELD CROPS, OTHER, INCL HAY - OPERATIONS WITH SALES"/>
    <tableColumn id="5" xr3:uid="{00000000-0010-0000-2300-000005000000}" name="FIELD CROPS, OTHER, INCL HAY - SALES, MEASURED IN $"/>
    <tableColumn id="6" xr3:uid="{00000000-0010-0000-2300-000006000000}" name="FIELD CROPS, OTHER, INCL HAY - SALES, MEASURED IN PCT OF FARM OPERATIONS"/>
    <tableColumn id="7" xr3:uid="{00000000-0010-0000-2300-000007000000}" name="FIELD CROPS, OTHER, INCL HAY - SALES, MEASURED IN PCT OF FARM SALES"/>
    <tableColumn id="8" xr3:uid="{00000000-0010-0000-2300-000008000000}" name="FIELD CROPS, OTHER, IRRIGATED - ACRES HARVESTED"/>
    <tableColumn id="9" xr3:uid="{00000000-0010-0000-2300-000009000000}" name="FIELD CROPS, OTHER, IRRIGATED - OPERATIONS WITH AREA HARVESTED"/>
    <tableColumn id="10" xr3:uid="{00000000-0010-0000-2300-00000A000000}" name="FIELD CROPS, OTHER, PRODUCTION CONTRACT - OPERATIONS WITH PRODUCTION"/>
  </tableColumns>
  <tableStyleInfo name="TableStyleLight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_FIGS" displayName="T_FIGS" ref="A1:G2">
  <autoFilter ref="A1:G2" xr:uid="{00000000-0009-0000-0100-000025000000}"/>
  <tableColumns count="7">
    <tableColumn id="1" xr3:uid="{00000000-0010-0000-2400-000001000000}" name="YEAR"/>
    <tableColumn id="2" xr3:uid="{00000000-0010-0000-2400-000002000000}" name="FIGS - ACRES BEARING"/>
    <tableColumn id="3" xr3:uid="{00000000-0010-0000-2400-000003000000}" name="FIGS - ACRES BEARING &amp; NON-BEARING"/>
    <tableColumn id="4" xr3:uid="{00000000-0010-0000-2400-000004000000}" name="FIGS - ACRES NON-BEARING"/>
    <tableColumn id="5" xr3:uid="{00000000-0010-0000-2400-000005000000}" name="FIGS - OPERATIONS WITH AREA BEARING"/>
    <tableColumn id="6" xr3:uid="{00000000-0010-0000-2400-000006000000}" name="FIGS - OPERATIONS WITH AREA BEARING &amp; NON-BEARING"/>
    <tableColumn id="7" xr3:uid="{00000000-0010-0000-2400-000007000000}" name="FIGS - OPERATIONS WITH AREA NON-BEARING"/>
  </tableColumns>
  <tableStyleInfo name="TableStyleLight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_FRUIT___TREE_NUT_TOTALS" displayName="T_FRUIT___TREE_NUT_TOTALS" ref="A1:I7">
  <autoFilter ref="A1:I7" xr:uid="{00000000-0009-0000-0100-000026000000}"/>
  <tableColumns count="9">
    <tableColumn id="1" xr3:uid="{00000000-0010-0000-2500-000001000000}" name="YEAR"/>
    <tableColumn id="2" xr3:uid="{00000000-0010-0000-2500-000002000000}" name="FRUIT &amp; TREE NUT TOTALS - OPERATIONS WITH SALES"/>
    <tableColumn id="3" xr3:uid="{00000000-0010-0000-2500-000003000000}" name="FRUIT &amp; TREE NUT TOTALS - SALES, MEASURED IN $"/>
    <tableColumn id="4" xr3:uid="{00000000-0010-0000-2500-000004000000}" name="FRUIT &amp; TREE NUT TOTALS - SALES, MEASURED IN PCT OF FARM OPERATIONS"/>
    <tableColumn id="5" xr3:uid="{00000000-0010-0000-2500-000005000000}" name="FRUIT &amp; TREE NUT TOTALS - SALES, MEASURED IN PCT OF FARM SALES"/>
    <tableColumn id="6" xr3:uid="{00000000-0010-0000-2500-000006000000}" name="FRUIT &amp; TREE NUT TOTALS, (EXCL BERRIES) - OPERATIONS WITH SALES"/>
    <tableColumn id="7" xr3:uid="{00000000-0010-0000-2500-000007000000}" name="FRUIT &amp; TREE NUT TOTALS, (EXCL BERRIES) - SALES, MEASURED IN $"/>
    <tableColumn id="8" xr3:uid="{00000000-0010-0000-2500-000008000000}" name="FRUIT &amp; TREE NUT TOTALS, (EXCL BERRIES) - SALES, MEASURED IN PCT OF FARM OPERATIONS"/>
    <tableColumn id="9" xr3:uid="{00000000-0010-0000-2500-000009000000}" name="FRUIT &amp; TREE NUT TOTALS, (EXCL BERRIES) - SALES, MEASURED IN PCT OF FARM SALES"/>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APRICOTS" displayName="T_APRICOTS" ref="A1:G2">
  <autoFilter ref="A1:G2" xr:uid="{00000000-0009-0000-0100-000003000000}"/>
  <tableColumns count="7">
    <tableColumn id="1" xr3:uid="{00000000-0010-0000-0200-000001000000}" name="YEAR"/>
    <tableColumn id="2" xr3:uid="{00000000-0010-0000-0200-000002000000}" name="APRICOTS - ACRES BEARING"/>
    <tableColumn id="3" xr3:uid="{00000000-0010-0000-0200-000003000000}" name="APRICOTS - ACRES BEARING &amp; NON-BEARING"/>
    <tableColumn id="4" xr3:uid="{00000000-0010-0000-0200-000004000000}" name="APRICOTS - ACRES NON-BEARING"/>
    <tableColumn id="5" xr3:uid="{00000000-0010-0000-0200-000005000000}" name="APRICOTS - OPERATIONS WITH AREA BEARING"/>
    <tableColumn id="6" xr3:uid="{00000000-0010-0000-0200-000006000000}" name="APRICOTS - OPERATIONS WITH AREA BEARING &amp; NON-BEARING"/>
    <tableColumn id="7" xr3:uid="{00000000-0010-0000-0200-000007000000}" name="APRICOTS - OPERATIONS WITH AREA NON-BEARING"/>
  </tableColumns>
  <tableStyleInfo name="TableStyleLight9"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_GARLIC" displayName="T_GARLIC" ref="A1:E6">
  <autoFilter ref="A1:E6" xr:uid="{00000000-0009-0000-0100-000027000000}"/>
  <tableColumns count="5">
    <tableColumn id="1" xr3:uid="{00000000-0010-0000-2600-000001000000}" name="YEAR"/>
    <tableColumn id="2" xr3:uid="{00000000-0010-0000-2600-000002000000}" name="GARLIC - ACRES HARVESTED"/>
    <tableColumn id="3" xr3:uid="{00000000-0010-0000-2600-000003000000}" name="GARLIC - OPERATIONS WITH AREA HARVESTED"/>
    <tableColumn id="4" xr3:uid="{00000000-0010-0000-2600-000004000000}" name="GARLIC, FRESH MARKET - ACRES HARVESTED"/>
    <tableColumn id="5" xr3:uid="{00000000-0010-0000-2600-000005000000}" name="GARLIC, FRESH MARKET - OPERATIONS WITH AREA HARVESTED"/>
  </tableColumns>
  <tableStyleInfo name="TableStyleLight9"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_GINGER_ROOT" displayName="T_GINGER_ROOT" ref="A1:J7">
  <autoFilter ref="A1:J7" xr:uid="{00000000-0009-0000-0100-000028000000}"/>
  <tableColumns count="10">
    <tableColumn id="1" xr3:uid="{00000000-0010-0000-2700-000001000000}" name="YEAR"/>
    <tableColumn id="2" xr3:uid="{00000000-0010-0000-2700-000002000000}" name="GINGER ROOT - ACRES HARVESTED"/>
    <tableColumn id="3" xr3:uid="{00000000-0010-0000-2700-000003000000}" name="GINGER ROOT - OPERATIONS WITH AREA HARVESTED"/>
    <tableColumn id="4" xr3:uid="{00000000-0010-0000-2700-000004000000}" name="GINGER ROOT - PRODUCTION, MEASURED IN LB"/>
    <tableColumn id="5" xr3:uid="{00000000-0010-0000-2700-000005000000}" name="GINGER ROOT, FRESH MARKET - ACRES HARVESTED"/>
    <tableColumn id="6" xr3:uid="{00000000-0010-0000-2700-000006000000}" name="GINGER ROOT, FRESH MARKET - OPERATIONS WITH AREA HARVESTED"/>
    <tableColumn id="7" xr3:uid="{00000000-0010-0000-2700-000007000000}" name="GINGER ROOT, IRRIGATED - ACRES HARVESTED"/>
    <tableColumn id="8" xr3:uid="{00000000-0010-0000-2700-000008000000}" name="GINGER ROOT, IRRIGATED - OPERATIONS WITH AREA HARVESTED"/>
    <tableColumn id="9" xr3:uid="{00000000-0010-0000-2700-000009000000}" name="GINGER ROOT, PROCESSING - ACRES HARVESTED"/>
    <tableColumn id="10" xr3:uid="{00000000-0010-0000-2700-00000A000000}" name="GINGER ROOT, PROCESSING - OPERATIONS WITH AREA HARVESTED"/>
  </tableColumns>
  <tableStyleInfo name="TableStyleLight9"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_GOOSEBERRIES" displayName="T_GOOSEBERRIES" ref="A1:E2">
  <autoFilter ref="A1:E2" xr:uid="{00000000-0009-0000-0100-000029000000}"/>
  <tableColumns count="5">
    <tableColumn id="1" xr3:uid="{00000000-0010-0000-2800-000001000000}" name="YEAR"/>
    <tableColumn id="2" xr3:uid="{00000000-0010-0000-2800-000002000000}" name="GOOSEBERRIES - ACRES GROWN"/>
    <tableColumn id="3" xr3:uid="{00000000-0010-0000-2800-000003000000}" name="GOOSEBERRIES - ACRES NON-BEARING"/>
    <tableColumn id="4" xr3:uid="{00000000-0010-0000-2800-000004000000}" name="GOOSEBERRIES - OPERATIONS WITH AREA GROWN"/>
    <tableColumn id="5" xr3:uid="{00000000-0010-0000-2800-000005000000}" name="GOOSEBERRIES - OPERATIONS WITH AREA NON-BEARING"/>
  </tableColumns>
  <tableStyleInfo name="TableStyleLight9"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_GOURDS" displayName="T_GOURDS" ref="A1:G2">
  <autoFilter ref="A1:G2" xr:uid="{00000000-0009-0000-0100-00002A000000}"/>
  <tableColumns count="7">
    <tableColumn id="1" xr3:uid="{00000000-0010-0000-2900-000001000000}" name="YEAR"/>
    <tableColumn id="2" xr3:uid="{00000000-0010-0000-2900-000002000000}" name="GOURDS - ACRES HARVESTED"/>
    <tableColumn id="3" xr3:uid="{00000000-0010-0000-2900-000003000000}" name="GOURDS - OPERATIONS WITH AREA HARVESTED"/>
    <tableColumn id="4" xr3:uid="{00000000-0010-0000-2900-000004000000}" name="GOURDS, FRESH MARKET - ACRES HARVESTED"/>
    <tableColumn id="5" xr3:uid="{00000000-0010-0000-2900-000005000000}" name="GOURDS, FRESH MARKET - OPERATIONS WITH AREA HARVESTED"/>
    <tableColumn id="6" xr3:uid="{00000000-0010-0000-2900-000006000000}" name="GOURDS, PROCESSING - ACRES HARVESTED"/>
    <tableColumn id="7" xr3:uid="{00000000-0010-0000-2900-000007000000}" name="GOURDS, PROCESSING - OPERATIONS WITH AREA HARVESTED"/>
  </tableColumns>
  <tableStyleInfo name="TableStyleLight9"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_GRAIN" displayName="T_GRAIN" ref="A1:J6">
  <autoFilter ref="A1:J6" xr:uid="{00000000-0009-0000-0100-00002B000000}"/>
  <tableColumns count="10">
    <tableColumn id="1" xr3:uid="{00000000-0010-0000-2A00-000001000000}" name="YEAR"/>
    <tableColumn id="2" xr3:uid="{00000000-0010-0000-2A00-000002000000}" name="GRAIN - OPERATIONS WITH SALES"/>
    <tableColumn id="3" xr3:uid="{00000000-0010-0000-2A00-000003000000}" name="GRAIN - SALES, MEASURED IN $"/>
    <tableColumn id="4" xr3:uid="{00000000-0010-0000-2A00-000004000000}" name="GRAIN - SALES, MEASURED IN PCT OF FARM OPERATIONS"/>
    <tableColumn id="5" xr3:uid="{00000000-0010-0000-2A00-000005000000}" name="GRAIN - SALES, MEASURED IN PCT OF FARM SALES"/>
    <tableColumn id="6" xr3:uid="{00000000-0010-0000-2A00-000006000000}" name="GRAIN, OTHER - OPERATIONS WITH SALES"/>
    <tableColumn id="7" xr3:uid="{00000000-0010-0000-2A00-000007000000}" name="GRAIN, OTHER - SALES, MEASURED IN $"/>
    <tableColumn id="8" xr3:uid="{00000000-0010-0000-2A00-000008000000}" name="GRAIN, OTHER - SALES, MEASURED IN PCT OF FARM OPERATIONS"/>
    <tableColumn id="9" xr3:uid="{00000000-0010-0000-2A00-000009000000}" name="GRAIN, OTHER - SALES, MEASURED IN PCT OF FARM SALES"/>
    <tableColumn id="10" xr3:uid="{00000000-0010-0000-2A00-00000A000000}" name="GRAIN, PRODUCTION CONTRACT - OPERATIONS WITH PRODUCTION"/>
  </tableColumns>
  <tableStyleInfo name="TableStyleLight9"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_GRAPEFRUIT" displayName="T_GRAPEFRUIT" ref="A1:G7">
  <autoFilter ref="A1:G7" xr:uid="{00000000-0009-0000-0100-00002C000000}"/>
  <tableColumns count="7">
    <tableColumn id="1" xr3:uid="{00000000-0010-0000-2B00-000001000000}" name="YEAR"/>
    <tableColumn id="2" xr3:uid="{00000000-0010-0000-2B00-000002000000}" name="GRAPEFRUIT - ACRES BEARING"/>
    <tableColumn id="3" xr3:uid="{00000000-0010-0000-2B00-000003000000}" name="GRAPEFRUIT - ACRES BEARING &amp; NON-BEARING"/>
    <tableColumn id="4" xr3:uid="{00000000-0010-0000-2B00-000004000000}" name="GRAPEFRUIT - ACRES NON-BEARING"/>
    <tableColumn id="5" xr3:uid="{00000000-0010-0000-2B00-000005000000}" name="GRAPEFRUIT - OPERATIONS WITH AREA BEARING"/>
    <tableColumn id="6" xr3:uid="{00000000-0010-0000-2B00-000006000000}" name="GRAPEFRUIT - OPERATIONS WITH AREA BEARING &amp; NON-BEARING"/>
    <tableColumn id="7" xr3:uid="{00000000-0010-0000-2B00-000007000000}" name="GRAPEFRUIT - OPERATIONS WITH AREA NON-BEARING"/>
  </tableColumns>
  <tableStyleInfo name="TableStyleLight9"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_GRAPES" displayName="T_GRAPES" ref="A1:G6">
  <autoFilter ref="A1:G6" xr:uid="{00000000-0009-0000-0100-00002D000000}"/>
  <tableColumns count="7">
    <tableColumn id="1" xr3:uid="{00000000-0010-0000-2C00-000001000000}" name="YEAR"/>
    <tableColumn id="2" xr3:uid="{00000000-0010-0000-2C00-000002000000}" name="GRAPES - ACRES BEARING"/>
    <tableColumn id="3" xr3:uid="{00000000-0010-0000-2C00-000003000000}" name="GRAPES - ACRES BEARING &amp; NON-BEARING"/>
    <tableColumn id="4" xr3:uid="{00000000-0010-0000-2C00-000004000000}" name="GRAPES - ACRES NON-BEARING"/>
    <tableColumn id="5" xr3:uid="{00000000-0010-0000-2C00-000005000000}" name="GRAPES - OPERATIONS WITH AREA BEARING"/>
    <tableColumn id="6" xr3:uid="{00000000-0010-0000-2C00-000006000000}" name="GRAPES - OPERATIONS WITH AREA BEARING &amp; NON-BEARING"/>
    <tableColumn id="7" xr3:uid="{00000000-0010-0000-2C00-000007000000}" name="GRAPES - OPERATIONS WITH AREA NON-BEARING"/>
  </tableColumns>
  <tableStyleInfo name="TableStyleLight9"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_GRASSES___LEGUMES_TOTALS" displayName="T_GRASSES___LEGUMES_TOTALS" ref="A1:C2">
  <autoFilter ref="A1:C2" xr:uid="{00000000-0009-0000-0100-00002E000000}"/>
  <tableColumns count="3">
    <tableColumn id="1" xr3:uid="{00000000-0010-0000-2D00-000001000000}" name="YEAR"/>
    <tableColumn id="2" xr3:uid="{00000000-0010-0000-2D00-000002000000}" name="GRASSES &amp; LEGUMES TOTALS, SEED - ACRES HARVESTED"/>
    <tableColumn id="3" xr3:uid="{00000000-0010-0000-2D00-000003000000}" name="GRASSES &amp; LEGUMES TOTALS, SEED - OPERATIONS WITH AREA HARVESTED"/>
  </tableColumns>
  <tableStyleInfo name="TableStyleLight9"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_GRASSES___LEGUMES__OTHER" displayName="T_GRASSES___LEGUMES__OTHER" ref="A1:D2">
  <autoFilter ref="A1:D2" xr:uid="{00000000-0009-0000-0100-00002F000000}"/>
  <tableColumns count="4">
    <tableColumn id="1" xr3:uid="{00000000-0010-0000-2E00-000001000000}" name="YEAR"/>
    <tableColumn id="2" xr3:uid="{00000000-0010-0000-2E00-000002000000}" name="GRASSES &amp; LEGUMES, OTHER, SEED - ACRES HARVESTED"/>
    <tableColumn id="3" xr3:uid="{00000000-0010-0000-2E00-000003000000}" name="GRASSES &amp; LEGUMES, OTHER, SEED - OPERATIONS WITH AREA HARVESTED"/>
    <tableColumn id="4" xr3:uid="{00000000-0010-0000-2E00-000004000000}" name="GRASSES &amp; LEGUMES, OTHER, SEED - PRODUCTION, MEASURED IN LB"/>
  </tableColumns>
  <tableStyleInfo name="TableStyleLight9"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_GREENS" displayName="T_GREENS" ref="A1:U7">
  <autoFilter ref="A1:U7" xr:uid="{00000000-0009-0000-0100-000030000000}"/>
  <tableColumns count="21">
    <tableColumn id="1" xr3:uid="{00000000-0010-0000-2F00-000001000000}" name="YEAR"/>
    <tableColumn id="2" xr3:uid="{00000000-0010-0000-2F00-000002000000}" name="GREENS, COLLARD - ACRES HARVESTED"/>
    <tableColumn id="3" xr3:uid="{00000000-0010-0000-2F00-000003000000}" name="GREENS, COLLARD - OPERATIONS WITH AREA HARVESTED"/>
    <tableColumn id="4" xr3:uid="{00000000-0010-0000-2F00-000004000000}" name="GREENS, COLLARD, FRESH MARKET - ACRES HARVESTED"/>
    <tableColumn id="5" xr3:uid="{00000000-0010-0000-2F00-000005000000}" name="GREENS, COLLARD, FRESH MARKET - OPERATIONS WITH AREA HARVESTED"/>
    <tableColumn id="6" xr3:uid="{00000000-0010-0000-2F00-000006000000}" name="GREENS, KALE - ACRES HARVESTED"/>
    <tableColumn id="7" xr3:uid="{00000000-0010-0000-2F00-000007000000}" name="GREENS, KALE - OPERATIONS WITH AREA HARVESTED"/>
    <tableColumn id="8" xr3:uid="{00000000-0010-0000-2F00-000008000000}" name="GREENS, KALE, FRESH MARKET - ACRES HARVESTED"/>
    <tableColumn id="9" xr3:uid="{00000000-0010-0000-2F00-000009000000}" name="GREENS, KALE, FRESH MARKET - OPERATIONS WITH AREA HARVESTED"/>
    <tableColumn id="10" xr3:uid="{00000000-0010-0000-2F00-00000A000000}" name="GREENS, KALE, PROCESSING - ACRES HARVESTED"/>
    <tableColumn id="11" xr3:uid="{00000000-0010-0000-2F00-00000B000000}" name="GREENS, KALE, PROCESSING - OPERATIONS WITH AREA HARVESTED"/>
    <tableColumn id="12" xr3:uid="{00000000-0010-0000-2F00-00000C000000}" name="GREENS, MUSTARD - ACRES HARVESTED"/>
    <tableColumn id="13" xr3:uid="{00000000-0010-0000-2F00-00000D000000}" name="GREENS, MUSTARD - OPERATIONS WITH AREA HARVESTED"/>
    <tableColumn id="14" xr3:uid="{00000000-0010-0000-2F00-00000E000000}" name="GREENS, MUSTARD, FRESH MARKET - ACRES HARVESTED"/>
    <tableColumn id="15" xr3:uid="{00000000-0010-0000-2F00-00000F000000}" name="GREENS, MUSTARD, FRESH MARKET - OPERATIONS WITH AREA HARVESTED"/>
    <tableColumn id="16" xr3:uid="{00000000-0010-0000-2F00-000010000000}" name="GREENS, MUSTARD, PROCESSING - ACRES HARVESTED"/>
    <tableColumn id="17" xr3:uid="{00000000-0010-0000-2F00-000011000000}" name="GREENS, MUSTARD, PROCESSING - OPERATIONS WITH AREA HARVESTED"/>
    <tableColumn id="18" xr3:uid="{00000000-0010-0000-2F00-000012000000}" name="GREENS, TURNIP - ACRES HARVESTED"/>
    <tableColumn id="19" xr3:uid="{00000000-0010-0000-2F00-000013000000}" name="GREENS, TURNIP - OPERATIONS WITH AREA HARVESTED"/>
    <tableColumn id="20" xr3:uid="{00000000-0010-0000-2F00-000014000000}" name="GREENS, TURNIP, FRESH MARKET - ACRES HARVESTED"/>
    <tableColumn id="21" xr3:uid="{00000000-0010-0000-2F00-000015000000}" name="GREENS, TURNIP, FRESH MARKET - OPERATIONS WITH AREA HARVESTED"/>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_ARTICHOKES" displayName="T_ARTICHOKES" ref="A1:E7">
  <autoFilter ref="A1:E7" xr:uid="{00000000-0009-0000-0100-000004000000}"/>
  <tableColumns count="5">
    <tableColumn id="1" xr3:uid="{00000000-0010-0000-0300-000001000000}" name="YEAR"/>
    <tableColumn id="2" xr3:uid="{00000000-0010-0000-0300-000002000000}" name="ARTICHOKES - ACRES HARVESTED"/>
    <tableColumn id="3" xr3:uid="{00000000-0010-0000-0300-000003000000}" name="ARTICHOKES - OPERATIONS WITH AREA HARVESTED"/>
    <tableColumn id="4" xr3:uid="{00000000-0010-0000-0300-000004000000}" name="ARTICHOKES, FRESH MARKET - ACRES HARVESTED"/>
    <tableColumn id="5" xr3:uid="{00000000-0010-0000-0300-000005000000}" name="ARTICHOKES, FRESH MARKET - OPERATIONS WITH AREA HARVESTED"/>
  </tableColumns>
  <tableStyleInfo name="TableStyleLight9"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_GUAVAS" displayName="T_GUAVAS" ref="A1:G7">
  <autoFilter ref="A1:G7" xr:uid="{00000000-0009-0000-0100-000031000000}"/>
  <tableColumns count="7">
    <tableColumn id="1" xr3:uid="{00000000-0010-0000-3000-000001000000}" name="YEAR"/>
    <tableColumn id="2" xr3:uid="{00000000-0010-0000-3000-000002000000}" name="GUAVAS - ACRES BEARING"/>
    <tableColumn id="3" xr3:uid="{00000000-0010-0000-3000-000003000000}" name="GUAVAS - ACRES BEARING &amp; NON-BEARING"/>
    <tableColumn id="4" xr3:uid="{00000000-0010-0000-3000-000004000000}" name="GUAVAS - ACRES NON-BEARING"/>
    <tableColumn id="5" xr3:uid="{00000000-0010-0000-3000-000005000000}" name="GUAVAS - OPERATIONS WITH AREA BEARING"/>
    <tableColumn id="6" xr3:uid="{00000000-0010-0000-3000-000006000000}" name="GUAVAS - OPERATIONS WITH AREA BEARING &amp; NON-BEARING"/>
    <tableColumn id="7" xr3:uid="{00000000-0010-0000-3000-000007000000}" name="GUAVAS - OPERATIONS WITH AREA NON-BEARING"/>
  </tableColumns>
  <tableStyleInfo name="TableStyleLight9"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_HAY" displayName="T_HAY" ref="A1:AP7">
  <autoFilter ref="A1:AP7" xr:uid="{00000000-0009-0000-0100-000032000000}"/>
  <tableColumns count="42">
    <tableColumn id="1" xr3:uid="{00000000-0010-0000-3100-000001000000}" name="YEAR"/>
    <tableColumn id="2" xr3:uid="{00000000-0010-0000-3100-000002000000}" name="HAY - ACRES HARVESTED"/>
    <tableColumn id="3" xr3:uid="{00000000-0010-0000-3100-000003000000}" name="HAY - OPERATIONS WITH AREA HARVESTED"/>
    <tableColumn id="4" xr3:uid="{00000000-0010-0000-3100-000004000000}" name="HAY - PRODUCTION, MEASURED IN TONS"/>
    <tableColumn id="5" xr3:uid="{00000000-0010-0000-3100-000005000000}" name="HAY, (EXCL ALFALFA) - ACRES HARVESTED"/>
    <tableColumn id="6" xr3:uid="{00000000-0010-0000-3100-000006000000}" name="HAY, (EXCL ALFALFA) - OPERATIONS WITH AREA HARVESTED"/>
    <tableColumn id="7" xr3:uid="{00000000-0010-0000-3100-000007000000}" name="HAY, (EXCL ALFALFA) - PRODUCTION, MEASURED IN TONS"/>
    <tableColumn id="8" xr3:uid="{00000000-0010-0000-3100-000008000000}" name="HAY, (EXCL ALFALFA), IRRIGATED - ACRES HARVESTED"/>
    <tableColumn id="9" xr3:uid="{00000000-0010-0000-3100-000009000000}" name="HAY, (EXCL ALFALFA), IRRIGATED - OPERATIONS WITH AREA HARVESTED"/>
    <tableColumn id="10" xr3:uid="{00000000-0010-0000-3100-00000A000000}" name="HAY, (EXCL ALFALFA), IRRIGATED, ENTIRE CROP - ACRES HARVESTED"/>
    <tableColumn id="11" xr3:uid="{00000000-0010-0000-3100-00000B000000}" name="HAY, (EXCL ALFALFA), IRRIGATED, ENTIRE CROP - OPERATIONS WITH AREA HARVESTED"/>
    <tableColumn id="12" xr3:uid="{00000000-0010-0000-3100-00000C000000}" name="HAY, (EXCL ALFALFA), IRRIGATED, ENTIRE CROP - YIELD, MEASURED IN TONS / ACRE"/>
    <tableColumn id="13" xr3:uid="{00000000-0010-0000-3100-00000D000000}" name="HAY, (EXCL ALFALFA), IRRIGATED, NONE OF CROP - ACRES HARVESTED"/>
    <tableColumn id="14" xr3:uid="{00000000-0010-0000-3100-00000E000000}" name="HAY, (EXCL ALFALFA), IRRIGATED, NONE OF CROP - OPERATIONS WITH AREA HARVESTED"/>
    <tableColumn id="15" xr3:uid="{00000000-0010-0000-3100-00000F000000}" name="HAY, (EXCL ALFALFA), IRRIGATED, NONE OF CROP - YIELD, MEASURED IN TONS / ACRE"/>
    <tableColumn id="16" xr3:uid="{00000000-0010-0000-3100-000010000000}" name="HAY, ALFALFA - ACRES HARVESTED"/>
    <tableColumn id="17" xr3:uid="{00000000-0010-0000-3100-000011000000}" name="HAY, ALFALFA - OPERATIONS WITH AREA HARVESTED"/>
    <tableColumn id="18" xr3:uid="{00000000-0010-0000-3100-000012000000}" name="HAY, ALFALFA - PRODUCTION, MEASURED IN TONS"/>
    <tableColumn id="19" xr3:uid="{00000000-0010-0000-3100-000013000000}" name="HAY, ALFALFA, IRRIGATED - ACRES HARVESTED"/>
    <tableColumn id="20" xr3:uid="{00000000-0010-0000-3100-000014000000}" name="HAY, ALFALFA, IRRIGATED - OPERATIONS WITH AREA HARVESTED"/>
    <tableColumn id="21" xr3:uid="{00000000-0010-0000-3100-000015000000}" name="HAY, ALFALFA, IRRIGATED, ENTIRE CROP - ACRES HARVESTED"/>
    <tableColumn id="22" xr3:uid="{00000000-0010-0000-3100-000016000000}" name="HAY, ALFALFA, IRRIGATED, ENTIRE CROP - OPERATIONS WITH AREA HARVESTED"/>
    <tableColumn id="23" xr3:uid="{00000000-0010-0000-3100-000017000000}" name="HAY, ALFALFA, IRRIGATED, ENTIRE CROP - YIELD, MEASURED IN TONS / ACRE"/>
    <tableColumn id="24" xr3:uid="{00000000-0010-0000-3100-000018000000}" name="HAY, ALFALFA, IRRIGATED, NONE OF CROP - ACRES HARVESTED"/>
    <tableColumn id="25" xr3:uid="{00000000-0010-0000-3100-000019000000}" name="HAY, ALFALFA, IRRIGATED, NONE OF CROP - OPERATIONS WITH AREA HARVESTED"/>
    <tableColumn id="26" xr3:uid="{00000000-0010-0000-3100-00001A000000}" name="HAY, ALFALFA, IRRIGATED, NONE OF CROP - YIELD, MEASURED IN TONS / ACRE"/>
    <tableColumn id="27" xr3:uid="{00000000-0010-0000-3100-00001B000000}" name="HAY, IRRIGATED - ACRES HARVESTED"/>
    <tableColumn id="28" xr3:uid="{00000000-0010-0000-3100-00001C000000}" name="HAY, IRRIGATED - OPERATIONS WITH AREA HARVESTED"/>
    <tableColumn id="29" xr3:uid="{00000000-0010-0000-3100-00001D000000}" name="HAY, TAME, (EXCL ALFALFA &amp; SMALL GRAIN) - ACRES HARVESTED"/>
    <tableColumn id="30" xr3:uid="{00000000-0010-0000-3100-00001E000000}" name="HAY, TAME, (EXCL ALFALFA &amp; SMALL GRAIN) - OPERATIONS WITH AREA HARVESTED"/>
    <tableColumn id="31" xr3:uid="{00000000-0010-0000-3100-00001F000000}" name="HAY, TAME, (EXCL ALFALFA &amp; SMALL GRAIN) - PRODUCTION, MEASURED IN TONS"/>
    <tableColumn id="32" xr3:uid="{00000000-0010-0000-3100-000020000000}" name="HAY, TAME, (EXCL ALFALFA &amp; SMALL GRAIN), IRRIGATED - ACRES HARVESTED"/>
    <tableColumn id="33" xr3:uid="{00000000-0010-0000-3100-000021000000}" name="HAY, TAME, (EXCL ALFALFA &amp; SMALL GRAIN), IRRIGATED - OPERATIONS WITH AREA HARVESTED"/>
    <tableColumn id="34" xr3:uid="{00000000-0010-0000-3100-000022000000}" name="HAY, TAME, (EXCL ALFALFA &amp; SMALL GRAIN), IRRIGATED, ENTIRE CROP - ACRES HARVESTED"/>
    <tableColumn id="35" xr3:uid="{00000000-0010-0000-3100-000023000000}" name="HAY, TAME, (EXCL ALFALFA &amp; SMALL GRAIN), IRRIGATED, ENTIRE CROP - OPERATIONS WITH AREA HARVESTED"/>
    <tableColumn id="36" xr3:uid="{00000000-0010-0000-3100-000024000000}" name="HAY, TAME, (EXCL ALFALFA &amp; SMALL GRAIN), IRRIGATED, ENTIRE CROP - YIELD, MEASURED IN TONS / ACRE"/>
    <tableColumn id="37" xr3:uid="{00000000-0010-0000-3100-000025000000}" name="HAY, TAME, (EXCL ALFALFA &amp; SMALL GRAIN), IRRIGATED, NONE OF CROP - ACRES HARVESTED"/>
    <tableColumn id="38" xr3:uid="{00000000-0010-0000-3100-000026000000}" name="HAY, TAME, (EXCL ALFALFA &amp; SMALL GRAIN), IRRIGATED, NONE OF CROP - OPERATIONS WITH AREA HARVESTED"/>
    <tableColumn id="39" xr3:uid="{00000000-0010-0000-3100-000027000000}" name="HAY, TAME, (EXCL ALFALFA &amp; SMALL GRAIN), IRRIGATED, NONE OF CROP - YIELD, MEASURED IN TONS / ACRE"/>
    <tableColumn id="40" xr3:uid="{00000000-0010-0000-3100-000028000000}" name="HAY, TAME, (EXCL ALFALFA &amp; SMALL GRAIN), IRRIGATED, PART OF CROP - OPERATIONS WITH AREA HARVESTED"/>
    <tableColumn id="41" xr3:uid="{00000000-0010-0000-3100-000029000000}" name="HAY, TAME, (EXCL ALFALFA &amp; SMALL GRAIN), IRRIGATED, PART OF CROP - YIELD, MEASURED IN TONS / ACRE"/>
    <tableColumn id="42" xr3:uid="{00000000-0010-0000-3100-00002A000000}" name="HAY, TAME, (EXCL ALFALFA &amp; SMALL GRAIN), IRRIGATED, PART OF CROP, IRRIGATED PORTION - ACRES HARVESTED"/>
  </tableColumns>
  <tableStyleInfo name="TableStyleLight9"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_HAY___HAYLAGE" displayName="T_HAY___HAYLAGE" ref="A1:U9">
  <autoFilter ref="A1:U9" xr:uid="{00000000-0009-0000-0100-000033000000}"/>
  <tableColumns count="21">
    <tableColumn id="1" xr3:uid="{00000000-0010-0000-3200-000001000000}" name="YEAR"/>
    <tableColumn id="2" xr3:uid="{00000000-0010-0000-3200-000002000000}" name="HAY &amp; HAYLAGE - ACRES HARVESTED"/>
    <tableColumn id="3" xr3:uid="{00000000-0010-0000-3200-000003000000}" name="HAY &amp; HAYLAGE - OPERATIONS WITH AREA HARVESTED"/>
    <tableColumn id="4" xr3:uid="{00000000-0010-0000-3200-000004000000}" name="HAY &amp; HAYLAGE - PRODUCTION, MEASURED IN TONS, DRY BASIS"/>
    <tableColumn id="5" xr3:uid="{00000000-0010-0000-3200-000005000000}" name="HAY &amp; HAYLAGE, (EXCL ALFALFA), IRRIGATED - ACRES HARVESTED"/>
    <tableColumn id="6" xr3:uid="{00000000-0010-0000-3200-000006000000}" name="HAY &amp; HAYLAGE, (EXCL ALFALFA), IRRIGATED - OPERATIONS WITH AREA HARVESTED"/>
    <tableColumn id="7" xr3:uid="{00000000-0010-0000-3200-000007000000}" name="HAY &amp; HAYLAGE, (EXCL ALFALFA), IRRIGATED - WATER APPLIED, MEASURED IN ACRE FEET / ACRE"/>
    <tableColumn id="8" xr3:uid="{00000000-0010-0000-3200-000008000000}" name="HAY &amp; HAYLAGE, (EXCL ALFALFA), IRRIGATED - YIELD, MEASURED IN TONS / ACRE, DRY BASIS"/>
    <tableColumn id="9" xr3:uid="{00000000-0010-0000-3200-000009000000}" name="HAY &amp; HAYLAGE, ALFALFA, IRRIGATED - ACRES HARVESTED"/>
    <tableColumn id="10" xr3:uid="{00000000-0010-0000-3200-00000A000000}" name="HAY &amp; HAYLAGE, ALFALFA, IRRIGATED - OPERATIONS WITH AREA HARVESTED"/>
    <tableColumn id="11" xr3:uid="{00000000-0010-0000-3200-00000B000000}" name="HAY &amp; HAYLAGE, ALFALFA, IRRIGATED - WATER APPLIED, MEASURED IN ACRE FEET / ACRE"/>
    <tableColumn id="12" xr3:uid="{00000000-0010-0000-3200-00000C000000}" name="HAY &amp; HAYLAGE, ALFALFA, IRRIGATED - YIELD, MEASURED IN TONS / ACRE, DRY BASIS"/>
    <tableColumn id="13" xr3:uid="{00000000-0010-0000-3200-00000D000000}" name="HAY &amp; HAYLAGE, IRRIGATED - ACRES HARVESTED"/>
    <tableColumn id="14" xr3:uid="{00000000-0010-0000-3200-00000E000000}" name="HAY &amp; HAYLAGE, IRRIGATED - OPERATIONS WITH AREA HARVESTED"/>
    <tableColumn id="15" xr3:uid="{00000000-0010-0000-3200-00000F000000}" name="HAY &amp; HAYLAGE, IRRIGATED, ENTIRE CROP - ACRES HARVESTED"/>
    <tableColumn id="16" xr3:uid="{00000000-0010-0000-3200-000010000000}" name="HAY &amp; HAYLAGE, IRRIGATED, ENTIRE CROP - OPERATIONS WITH AREA HARVESTED"/>
    <tableColumn id="17" xr3:uid="{00000000-0010-0000-3200-000011000000}" name="HAY &amp; HAYLAGE, IRRIGATED, NONE OF CROP - ACRES HARVESTED"/>
    <tableColumn id="18" xr3:uid="{00000000-0010-0000-3200-000012000000}" name="HAY &amp; HAYLAGE, IRRIGATED, NONE OF CROP - OPERATIONS WITH AREA HARVESTED"/>
    <tableColumn id="19" xr3:uid="{00000000-0010-0000-3200-000013000000}" name="HAY &amp; HAYLAGE, IRRIGATED, PART OF CROP - OPERATIONS WITH AREA HARVESTED"/>
    <tableColumn id="20" xr3:uid="{00000000-0010-0000-3200-000014000000}" name="HAY &amp; HAYLAGE, IRRIGATED, PART OF CROP, IRRIGATED PORTION - ACRES HARVESTED"/>
    <tableColumn id="21" xr3:uid="{00000000-0010-0000-3200-000015000000}" name="HAY &amp; HAYLAGE, IRRIGATED, PART OF CROP, NON-IRRIGATED PORTION - ACRES HARVESTED"/>
  </tableColumns>
  <tableStyleInfo name="TableStyleLight9"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_HAYLAGE" displayName="T_HAYLAGE" ref="A1:AC7">
  <autoFilter ref="A1:AC7" xr:uid="{00000000-0009-0000-0100-000034000000}"/>
  <tableColumns count="29">
    <tableColumn id="1" xr3:uid="{00000000-0010-0000-3300-000001000000}" name="YEAR"/>
    <tableColumn id="2" xr3:uid="{00000000-0010-0000-3300-000002000000}" name="HAYLAGE - ACRES HARVESTED"/>
    <tableColumn id="3" xr3:uid="{00000000-0010-0000-3300-000003000000}" name="HAYLAGE - OPERATIONS WITH AREA HARVESTED"/>
    <tableColumn id="4" xr3:uid="{00000000-0010-0000-3300-000004000000}" name="HAYLAGE - PRODUCTION, MEASURED IN TONS"/>
    <tableColumn id="5" xr3:uid="{00000000-0010-0000-3300-000005000000}" name="HAYLAGE, (EXCL ALFALFA) - ACRES HARVESTED"/>
    <tableColumn id="6" xr3:uid="{00000000-0010-0000-3300-000006000000}" name="HAYLAGE, (EXCL ALFALFA) - OPERATIONS WITH AREA HARVESTED"/>
    <tableColumn id="7" xr3:uid="{00000000-0010-0000-3300-000007000000}" name="HAYLAGE, (EXCL ALFALFA) - PRODUCTION, MEASURED IN TONS"/>
    <tableColumn id="8" xr3:uid="{00000000-0010-0000-3300-000008000000}" name="HAYLAGE, (EXCL ALFALFA), IRRIGATED - ACRES HARVESTED"/>
    <tableColumn id="9" xr3:uid="{00000000-0010-0000-3300-000009000000}" name="HAYLAGE, (EXCL ALFALFA), IRRIGATED - OPERATIONS WITH AREA HARVESTED"/>
    <tableColumn id="10" xr3:uid="{00000000-0010-0000-3300-00000A000000}" name="HAYLAGE, (EXCL ALFALFA), IRRIGATED, ENTIRE CROP - ACRES HARVESTED"/>
    <tableColumn id="11" xr3:uid="{00000000-0010-0000-3300-00000B000000}" name="HAYLAGE, (EXCL ALFALFA), IRRIGATED, ENTIRE CROP - OPERATIONS WITH AREA HARVESTED"/>
    <tableColumn id="12" xr3:uid="{00000000-0010-0000-3300-00000C000000}" name="HAYLAGE, (EXCL ALFALFA), IRRIGATED, ENTIRE CROP - YIELD, MEASURED IN TONS / ACRE"/>
    <tableColumn id="13" xr3:uid="{00000000-0010-0000-3300-00000D000000}" name="HAYLAGE, (EXCL ALFALFA), IRRIGATED, NONE OF CROP - ACRES HARVESTED"/>
    <tableColumn id="14" xr3:uid="{00000000-0010-0000-3300-00000E000000}" name="HAYLAGE, (EXCL ALFALFA), IRRIGATED, NONE OF CROP - OPERATIONS WITH AREA HARVESTED"/>
    <tableColumn id="15" xr3:uid="{00000000-0010-0000-3300-00000F000000}" name="HAYLAGE, (EXCL ALFALFA), IRRIGATED, NONE OF CROP - YIELD, MEASURED IN TONS / ACRE"/>
    <tableColumn id="16" xr3:uid="{00000000-0010-0000-3300-000010000000}" name="HAYLAGE, (EXCL ALFALFA), IRRIGATED, PART OF CROP - OPERATIONS WITH AREA HARVESTED"/>
    <tableColumn id="17" xr3:uid="{00000000-0010-0000-3300-000011000000}" name="HAYLAGE, (EXCL ALFALFA), IRRIGATED, PART OF CROP - YIELD, MEASURED IN TONS / ACRE"/>
    <tableColumn id="18" xr3:uid="{00000000-0010-0000-3300-000012000000}" name="HAYLAGE, (EXCL ALFALFA), IRRIGATED, PART OF CROP, IRRIGATED PORTION - ACRES HARVESTED"/>
    <tableColumn id="19" xr3:uid="{00000000-0010-0000-3300-000013000000}" name="HAYLAGE, (EXCL ALFALFA), IRRIGATED, PART OF CROP, NON-IRRIGATED PORTION - ACRES HARVESTED"/>
    <tableColumn id="20" xr3:uid="{00000000-0010-0000-3300-000014000000}" name="HAYLAGE, ALFALFA - ACRES HARVESTED"/>
    <tableColumn id="21" xr3:uid="{00000000-0010-0000-3300-000015000000}" name="HAYLAGE, ALFALFA - OPERATIONS WITH AREA HARVESTED"/>
    <tableColumn id="22" xr3:uid="{00000000-0010-0000-3300-000016000000}" name="HAYLAGE, ALFALFA - PRODUCTION, MEASURED IN TONS"/>
    <tableColumn id="23" xr3:uid="{00000000-0010-0000-3300-000017000000}" name="HAYLAGE, ALFALFA, IRRIGATED - ACRES HARVESTED"/>
    <tableColumn id="24" xr3:uid="{00000000-0010-0000-3300-000018000000}" name="HAYLAGE, ALFALFA, IRRIGATED - OPERATIONS WITH AREA HARVESTED"/>
    <tableColumn id="25" xr3:uid="{00000000-0010-0000-3300-000019000000}" name="HAYLAGE, ALFALFA, IRRIGATED, ENTIRE CROP - ACRES HARVESTED"/>
    <tableColumn id="26" xr3:uid="{00000000-0010-0000-3300-00001A000000}" name="HAYLAGE, ALFALFA, IRRIGATED, ENTIRE CROP - OPERATIONS WITH AREA HARVESTED"/>
    <tableColumn id="27" xr3:uid="{00000000-0010-0000-3300-00001B000000}" name="HAYLAGE, ALFALFA, IRRIGATED, ENTIRE CROP - YIELD, MEASURED IN TONS / ACRE"/>
    <tableColumn id="28" xr3:uid="{00000000-0010-0000-3300-00001C000000}" name="HAYLAGE, IRRIGATED - ACRES HARVESTED"/>
    <tableColumn id="29" xr3:uid="{00000000-0010-0000-3300-00001D000000}" name="HAYLAGE, IRRIGATED - OPERATIONS WITH AREA HARVESTED"/>
  </tableColumns>
  <tableStyleInfo name="TableStyleLight9"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_HAZELNUTS" displayName="T_HAZELNUTS" ref="A1:E2">
  <autoFilter ref="A1:E2" xr:uid="{00000000-0009-0000-0100-000035000000}"/>
  <tableColumns count="5">
    <tableColumn id="1" xr3:uid="{00000000-0010-0000-3400-000001000000}" name="YEAR"/>
    <tableColumn id="2" xr3:uid="{00000000-0010-0000-3400-000002000000}" name="HAZELNUTS - ACRES BEARING &amp; NON-BEARING"/>
    <tableColumn id="3" xr3:uid="{00000000-0010-0000-3400-000003000000}" name="HAZELNUTS - ACRES NON-BEARING"/>
    <tableColumn id="4" xr3:uid="{00000000-0010-0000-3400-000004000000}" name="HAZELNUTS - OPERATIONS WITH AREA BEARING &amp; NON-BEARING"/>
    <tableColumn id="5" xr3:uid="{00000000-0010-0000-3400-000005000000}" name="HAZELNUTS - OPERATIONS WITH AREA NON-BEARING"/>
  </tableColumns>
  <tableStyleInfo name="TableStyleLight9"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_HEMP" displayName="T_HEMP" ref="A1:J2">
  <autoFilter ref="A1:J2" xr:uid="{00000000-0009-0000-0100-000036000000}"/>
  <tableColumns count="10">
    <tableColumn id="1" xr3:uid="{00000000-0010-0000-3500-000001000000}" name="YEAR"/>
    <tableColumn id="2" xr3:uid="{00000000-0010-0000-3500-000002000000}" name="HEMP, INDUSTRIAL, IN THE OPEN, FLORAL - ACRES HARVESTED"/>
    <tableColumn id="3" xr3:uid="{00000000-0010-0000-3500-000003000000}" name="HEMP, INDUSTRIAL, IN THE OPEN, FLORAL - OPERATIONS WITH AREA HARVESTED"/>
    <tableColumn id="4" xr3:uid="{00000000-0010-0000-3500-000004000000}" name="HEMP, INDUSTRIAL, IN THE OPEN, FLORAL - PRODUCTION, MEASURED IN LB"/>
    <tableColumn id="5" xr3:uid="{00000000-0010-0000-3500-000005000000}" name="HEMP, INDUSTRIAL, IN THE OPEN, IRRIGATED, FLORAL - ACRES HARVESTED"/>
    <tableColumn id="6" xr3:uid="{00000000-0010-0000-3500-000006000000}" name="HEMP, INDUSTRIAL, IN THE OPEN, IRRIGATED, FLORAL - OPERATIONS WITH AREA HARVESTED"/>
    <tableColumn id="7" xr3:uid="{00000000-0010-0000-3500-000007000000}" name="HEMP, INDUSTRIAL, UNDER PROTECTION, COMPLETE GROWS - OPERATIONS WITH AREA IN PRODUCTION"/>
    <tableColumn id="8" xr3:uid="{00000000-0010-0000-3500-000008000000}" name="HEMP, INDUSTRIAL, UNDER PROTECTION, COMPLETE GROWS - OPERATIONS WITH SALES"/>
    <tableColumn id="9" xr3:uid="{00000000-0010-0000-3500-000009000000}" name="HEMP, INDUSTRIAL, UNDER PROTECTION, COMPLETE GROWS - SALES, MEASURED IN $"/>
    <tableColumn id="10" xr3:uid="{00000000-0010-0000-3500-00000A000000}" name="HEMP, INDUSTRIAL, UNDER PROTECTION, COMPLETE GROWS - SQ FT IN PRODUCTION"/>
  </tableColumns>
  <tableStyleInfo name="TableStyleLight9"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_HERBS" displayName="T_HERBS" ref="A1:J7">
  <autoFilter ref="A1:J7" xr:uid="{00000000-0009-0000-0100-000037000000}"/>
  <tableColumns count="10">
    <tableColumn id="1" xr3:uid="{00000000-0010-0000-3600-000001000000}" name="YEAR"/>
    <tableColumn id="2" xr3:uid="{00000000-0010-0000-3600-000002000000}" name="HERBS, DRY - ACRES HARVESTED"/>
    <tableColumn id="3" xr3:uid="{00000000-0010-0000-3600-000003000000}" name="HERBS, DRY - OPERATIONS WITH AREA HARVESTED"/>
    <tableColumn id="4" xr3:uid="{00000000-0010-0000-3600-000004000000}" name="HERBS, DRY - PRODUCTION, MEASURED IN LB"/>
    <tableColumn id="5" xr3:uid="{00000000-0010-0000-3600-000005000000}" name="HERBS, DRY, IRRIGATED - ACRES HARVESTED"/>
    <tableColumn id="6" xr3:uid="{00000000-0010-0000-3600-000006000000}" name="HERBS, DRY, IRRIGATED - OPERATIONS WITH AREA HARVESTED"/>
    <tableColumn id="7" xr3:uid="{00000000-0010-0000-3600-000007000000}" name="HERBS, FRESH CUT - ACRES HARVESTED"/>
    <tableColumn id="8" xr3:uid="{00000000-0010-0000-3600-000008000000}" name="HERBS, FRESH CUT - OPERATIONS WITH AREA HARVESTED"/>
    <tableColumn id="9" xr3:uid="{00000000-0010-0000-3600-000009000000}" name="HERBS, FRESH CUT, FRESH MARKET - ACRES HARVESTED"/>
    <tableColumn id="10" xr3:uid="{00000000-0010-0000-3600-00000A000000}" name="HERBS, FRESH CUT, FRESH MARKET - OPERATIONS WITH AREA HARVESTED"/>
  </tableColumns>
  <tableStyleInfo name="TableStyleLight9"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_HORSERADISH" displayName="T_HORSERADISH" ref="A1:E2">
  <autoFilter ref="A1:E2" xr:uid="{00000000-0009-0000-0100-000038000000}"/>
  <tableColumns count="5">
    <tableColumn id="1" xr3:uid="{00000000-0010-0000-3700-000001000000}" name="YEAR"/>
    <tableColumn id="2" xr3:uid="{00000000-0010-0000-3700-000002000000}" name="HORSERADISH - ACRES HARVESTED"/>
    <tableColumn id="3" xr3:uid="{00000000-0010-0000-3700-000003000000}" name="HORSERADISH - OPERATIONS WITH AREA HARVESTED"/>
    <tableColumn id="4" xr3:uid="{00000000-0010-0000-3700-000004000000}" name="HORSERADISH, FRESH MARKET - ACRES HARVESTED"/>
    <tableColumn id="5" xr3:uid="{00000000-0010-0000-3700-000005000000}" name="HORSERADISH, FRESH MARKET - OPERATIONS WITH AREA HARVESTED"/>
  </tableColumns>
  <tableStyleInfo name="TableStyleLight9"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_KIWIFRUIT" displayName="T_KIWIFRUIT" ref="A1:E2">
  <autoFilter ref="A1:E2" xr:uid="{00000000-0009-0000-0100-000039000000}"/>
  <tableColumns count="5">
    <tableColumn id="1" xr3:uid="{00000000-0010-0000-3800-000001000000}" name="YEAR"/>
    <tableColumn id="2" xr3:uid="{00000000-0010-0000-3800-000002000000}" name="KIWIFRUIT - ACRES BEARING"/>
    <tableColumn id="3" xr3:uid="{00000000-0010-0000-3800-000003000000}" name="KIWIFRUIT - ACRES BEARING &amp; NON-BEARING"/>
    <tableColumn id="4" xr3:uid="{00000000-0010-0000-3800-000004000000}" name="KIWIFRUIT - OPERATIONS WITH AREA BEARING"/>
    <tableColumn id="5" xr3:uid="{00000000-0010-0000-3800-000005000000}" name="KIWIFRUIT - OPERATIONS WITH AREA BEARING &amp; NON-BEARING"/>
  </tableColumns>
  <tableStyleInfo name="TableStyleLight9"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_KUMQUATS" displayName="T_KUMQUATS" ref="A1:G5">
  <autoFilter ref="A1:G5" xr:uid="{00000000-0009-0000-0100-00003A000000}"/>
  <tableColumns count="7">
    <tableColumn id="1" xr3:uid="{00000000-0010-0000-3900-000001000000}" name="YEAR"/>
    <tableColumn id="2" xr3:uid="{00000000-0010-0000-3900-000002000000}" name="KUMQUATS - ACRES BEARING"/>
    <tableColumn id="3" xr3:uid="{00000000-0010-0000-3900-000003000000}" name="KUMQUATS - ACRES BEARING &amp; NON-BEARING"/>
    <tableColumn id="4" xr3:uid="{00000000-0010-0000-3900-000004000000}" name="KUMQUATS - ACRES NON-BEARING"/>
    <tableColumn id="5" xr3:uid="{00000000-0010-0000-3900-000005000000}" name="KUMQUATS - OPERATIONS WITH AREA BEARING"/>
    <tableColumn id="6" xr3:uid="{00000000-0010-0000-3900-000006000000}" name="KUMQUATS - OPERATIONS WITH AREA BEARING &amp; NON-BEARING"/>
    <tableColumn id="7" xr3:uid="{00000000-0010-0000-3900-000007000000}" name="KUMQUATS - OPERATIONS WITH AREA NON-BEARING"/>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_ASPARAGUS" displayName="T_ASPARAGUS" ref="A1:E7">
  <autoFilter ref="A1:E7" xr:uid="{00000000-0009-0000-0100-000005000000}"/>
  <tableColumns count="5">
    <tableColumn id="1" xr3:uid="{00000000-0010-0000-0400-000001000000}" name="YEAR"/>
    <tableColumn id="2" xr3:uid="{00000000-0010-0000-0400-000002000000}" name="ASPARAGUS - ACRES HARVESTED"/>
    <tableColumn id="3" xr3:uid="{00000000-0010-0000-0400-000003000000}" name="ASPARAGUS - OPERATIONS WITH AREA HARVESTED"/>
    <tableColumn id="4" xr3:uid="{00000000-0010-0000-0400-000004000000}" name="ASPARAGUS, FRESH MARKET - ACRES HARVESTED"/>
    <tableColumn id="5" xr3:uid="{00000000-0010-0000-0400-000005000000}" name="ASPARAGUS, FRESH MARKET - OPERATIONS WITH AREA HARVESTED"/>
  </tableColumns>
  <tableStyleInfo name="TableStyleLight9"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_LEMONS" displayName="T_LEMONS" ref="A1:G7">
  <autoFilter ref="A1:G7" xr:uid="{00000000-0009-0000-0100-00003B000000}"/>
  <tableColumns count="7">
    <tableColumn id="1" xr3:uid="{00000000-0010-0000-3A00-000001000000}" name="YEAR"/>
    <tableColumn id="2" xr3:uid="{00000000-0010-0000-3A00-000002000000}" name="LEMONS - ACRES BEARING"/>
    <tableColumn id="3" xr3:uid="{00000000-0010-0000-3A00-000003000000}" name="LEMONS - ACRES BEARING &amp; NON-BEARING"/>
    <tableColumn id="4" xr3:uid="{00000000-0010-0000-3A00-000004000000}" name="LEMONS - ACRES NON-BEARING"/>
    <tableColumn id="5" xr3:uid="{00000000-0010-0000-3A00-000005000000}" name="LEMONS - OPERATIONS WITH AREA BEARING"/>
    <tableColumn id="6" xr3:uid="{00000000-0010-0000-3A00-000006000000}" name="LEMONS - OPERATIONS WITH AREA BEARING &amp; NON-BEARING"/>
    <tableColumn id="7" xr3:uid="{00000000-0010-0000-3A00-000007000000}" name="LEMONS - OPERATIONS WITH AREA NON-BEARING"/>
  </tableColumns>
  <tableStyleInfo name="TableStyleLight9"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_LETTUCE" displayName="T_LETTUCE" ref="A1:U10">
  <autoFilter ref="A1:U10" xr:uid="{00000000-0009-0000-0100-00003C000000}"/>
  <tableColumns count="21">
    <tableColumn id="1" xr3:uid="{00000000-0010-0000-3B00-000001000000}" name="YEAR"/>
    <tableColumn id="2" xr3:uid="{00000000-0010-0000-3B00-000002000000}" name="LETTUCE - ACRES HARVESTED"/>
    <tableColumn id="3" xr3:uid="{00000000-0010-0000-3B00-000003000000}" name="LETTUCE - OPERATIONS WITH AREA HARVESTED"/>
    <tableColumn id="4" xr3:uid="{00000000-0010-0000-3B00-000004000000}" name="LETTUCE, FRESH MARKET - ACRES HARVESTED"/>
    <tableColumn id="5" xr3:uid="{00000000-0010-0000-3B00-000005000000}" name="LETTUCE, FRESH MARKET - OPERATIONS WITH AREA HARVESTED"/>
    <tableColumn id="6" xr3:uid="{00000000-0010-0000-3B00-000006000000}" name="LETTUCE, HEAD - ACRES HARVESTED"/>
    <tableColumn id="7" xr3:uid="{00000000-0010-0000-3B00-000007000000}" name="LETTUCE, HEAD - OPERATIONS WITH AREA HARVESTED"/>
    <tableColumn id="8" xr3:uid="{00000000-0010-0000-3B00-000008000000}" name="LETTUCE, HEAD, FRESH MARKET - ACRES HARVESTED"/>
    <tableColumn id="9" xr3:uid="{00000000-0010-0000-3B00-000009000000}" name="LETTUCE, HEAD, FRESH MARKET - OPERATIONS WITH AREA HARVESTED"/>
    <tableColumn id="10" xr3:uid="{00000000-0010-0000-3B00-00000A000000}" name="LETTUCE, IRRIGATED - ACRES HARVESTED"/>
    <tableColumn id="11" xr3:uid="{00000000-0010-0000-3B00-00000B000000}" name="LETTUCE, IRRIGATED - OPERATIONS WITH AREA HARVESTED"/>
    <tableColumn id="12" xr3:uid="{00000000-0010-0000-3B00-00000C000000}" name="LETTUCE, IRRIGATED - WATER APPLIED, MEASURED IN ACRE FEET / ACRE"/>
    <tableColumn id="13" xr3:uid="{00000000-0010-0000-3B00-00000D000000}" name="LETTUCE, IRRIGATED - YIELD, MEASURED IN CWT / ACRE"/>
    <tableColumn id="14" xr3:uid="{00000000-0010-0000-3B00-00000E000000}" name="LETTUCE, LEAF - ACRES HARVESTED"/>
    <tableColumn id="15" xr3:uid="{00000000-0010-0000-3B00-00000F000000}" name="LETTUCE, LEAF - OPERATIONS WITH AREA HARVESTED"/>
    <tableColumn id="16" xr3:uid="{00000000-0010-0000-3B00-000010000000}" name="LETTUCE, LEAF, FRESH MARKET - ACRES HARVESTED"/>
    <tableColumn id="17" xr3:uid="{00000000-0010-0000-3B00-000011000000}" name="LETTUCE, LEAF, FRESH MARKET - OPERATIONS WITH AREA HARVESTED"/>
    <tableColumn id="18" xr3:uid="{00000000-0010-0000-3B00-000012000000}" name="LETTUCE, ROMAINE - ACRES HARVESTED"/>
    <tableColumn id="19" xr3:uid="{00000000-0010-0000-3B00-000013000000}" name="LETTUCE, ROMAINE - OPERATIONS WITH AREA HARVESTED"/>
    <tableColumn id="20" xr3:uid="{00000000-0010-0000-3B00-000014000000}" name="LETTUCE, ROMAINE, FRESH MARKET - ACRES HARVESTED"/>
    <tableColumn id="21" xr3:uid="{00000000-0010-0000-3B00-000015000000}" name="LETTUCE, ROMAINE, FRESH MARKET - OPERATIONS WITH AREA HARVESTED"/>
  </tableColumns>
  <tableStyleInfo name="TableStyleLight9"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_LIMES" displayName="T_LIMES" ref="A1:G7">
  <autoFilter ref="A1:G7" xr:uid="{00000000-0009-0000-0100-00003D000000}"/>
  <tableColumns count="7">
    <tableColumn id="1" xr3:uid="{00000000-0010-0000-3C00-000001000000}" name="YEAR"/>
    <tableColumn id="2" xr3:uid="{00000000-0010-0000-3C00-000002000000}" name="LIMES - ACRES BEARING"/>
    <tableColumn id="3" xr3:uid="{00000000-0010-0000-3C00-000003000000}" name="LIMES - ACRES BEARING &amp; NON-BEARING"/>
    <tableColumn id="4" xr3:uid="{00000000-0010-0000-3C00-000004000000}" name="LIMES - ACRES NON-BEARING"/>
    <tableColumn id="5" xr3:uid="{00000000-0010-0000-3C00-000005000000}" name="LIMES - OPERATIONS WITH AREA BEARING"/>
    <tableColumn id="6" xr3:uid="{00000000-0010-0000-3C00-000006000000}" name="LIMES - OPERATIONS WITH AREA BEARING &amp; NON-BEARING"/>
    <tableColumn id="7" xr3:uid="{00000000-0010-0000-3C00-000007000000}" name="LIMES - OPERATIONS WITH AREA NON-BEARING"/>
  </tableColumns>
  <tableStyleInfo name="TableStyleLight9"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_LONGAN" displayName="T_LONGAN" ref="A1:G2">
  <autoFilter ref="A1:G2" xr:uid="{00000000-0009-0000-0100-00003E000000}"/>
  <tableColumns count="7">
    <tableColumn id="1" xr3:uid="{00000000-0010-0000-3D00-000001000000}" name="YEAR"/>
    <tableColumn id="2" xr3:uid="{00000000-0010-0000-3D00-000002000000}" name="LONGAN - ACRES BEARING"/>
    <tableColumn id="3" xr3:uid="{00000000-0010-0000-3D00-000003000000}" name="LONGAN - ACRES BEARING &amp; NON-BEARING"/>
    <tableColumn id="4" xr3:uid="{00000000-0010-0000-3D00-000004000000}" name="LONGAN - ACRES NON-BEARING"/>
    <tableColumn id="5" xr3:uid="{00000000-0010-0000-3D00-000005000000}" name="LONGAN - OPERATIONS WITH AREA BEARING"/>
    <tableColumn id="6" xr3:uid="{00000000-0010-0000-3D00-000006000000}" name="LONGAN - OPERATIONS WITH AREA BEARING &amp; NON-BEARING"/>
    <tableColumn id="7" xr3:uid="{00000000-0010-0000-3D00-000007000000}" name="LONGAN - OPERATIONS WITH AREA NON-BEARING"/>
  </tableColumns>
  <tableStyleInfo name="TableStyleLight9"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_LOTUS_ROOT" displayName="T_LOTUS_ROOT" ref="A1:F3">
  <autoFilter ref="A1:F3" xr:uid="{00000000-0009-0000-0100-00003F000000}"/>
  <tableColumns count="6">
    <tableColumn id="1" xr3:uid="{00000000-0010-0000-3E00-000001000000}" name="YEAR"/>
    <tableColumn id="2" xr3:uid="{00000000-0010-0000-3E00-000002000000}" name="LOTUS ROOT - ACRES HARVESTED"/>
    <tableColumn id="3" xr3:uid="{00000000-0010-0000-3E00-000003000000}" name="LOTUS ROOT - OPERATIONS WITH AREA HARVESTED"/>
    <tableColumn id="4" xr3:uid="{00000000-0010-0000-3E00-000004000000}" name="LOTUS ROOT - PRODUCTION, MEASURED IN LB"/>
    <tableColumn id="5" xr3:uid="{00000000-0010-0000-3E00-000005000000}" name="LOTUS ROOT, IRRIGATED - ACRES HARVESTED"/>
    <tableColumn id="6" xr3:uid="{00000000-0010-0000-3E00-000006000000}" name="LOTUS ROOT, IRRIGATED - OPERATIONS WITH AREA HARVESTED"/>
  </tableColumns>
  <tableStyleInfo name="TableStyleLight9"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_LYCHEES" displayName="T_LYCHEES" ref="A1:G2">
  <autoFilter ref="A1:G2" xr:uid="{00000000-0009-0000-0100-000040000000}"/>
  <tableColumns count="7">
    <tableColumn id="1" xr3:uid="{00000000-0010-0000-3F00-000001000000}" name="YEAR"/>
    <tableColumn id="2" xr3:uid="{00000000-0010-0000-3F00-000002000000}" name="LYCHEES - ACRES BEARING"/>
    <tableColumn id="3" xr3:uid="{00000000-0010-0000-3F00-000003000000}" name="LYCHEES - ACRES BEARING &amp; NON-BEARING"/>
    <tableColumn id="4" xr3:uid="{00000000-0010-0000-3F00-000004000000}" name="LYCHEES - ACRES NON-BEARING"/>
    <tableColumn id="5" xr3:uid="{00000000-0010-0000-3F00-000005000000}" name="LYCHEES - OPERATIONS WITH AREA BEARING"/>
    <tableColumn id="6" xr3:uid="{00000000-0010-0000-3F00-000006000000}" name="LYCHEES - OPERATIONS WITH AREA BEARING &amp; NON-BEARING"/>
    <tableColumn id="7" xr3:uid="{00000000-0010-0000-3F00-000007000000}" name="LYCHEES - OPERATIONS WITH AREA NON-BEARING"/>
  </tableColumns>
  <tableStyleInfo name="TableStyleLight9"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_MACADAMIAS" displayName="T_MACADAMIAS" ref="A1:G7">
  <autoFilter ref="A1:G7" xr:uid="{00000000-0009-0000-0100-000041000000}"/>
  <tableColumns count="7">
    <tableColumn id="1" xr3:uid="{00000000-0010-0000-4000-000001000000}" name="YEAR"/>
    <tableColumn id="2" xr3:uid="{00000000-0010-0000-4000-000002000000}" name="MACADAMIAS - ACRES BEARING"/>
    <tableColumn id="3" xr3:uid="{00000000-0010-0000-4000-000003000000}" name="MACADAMIAS - ACRES BEARING &amp; NON-BEARING"/>
    <tableColumn id="4" xr3:uid="{00000000-0010-0000-4000-000004000000}" name="MACADAMIAS - ACRES NON-BEARING"/>
    <tableColumn id="5" xr3:uid="{00000000-0010-0000-4000-000005000000}" name="MACADAMIAS - OPERATIONS WITH AREA BEARING"/>
    <tableColumn id="6" xr3:uid="{00000000-0010-0000-4000-000006000000}" name="MACADAMIAS - OPERATIONS WITH AREA BEARING &amp; NON-BEARING"/>
    <tableColumn id="7" xr3:uid="{00000000-0010-0000-4000-000007000000}" name="MACADAMIAS - OPERATIONS WITH AREA NON-BEARING"/>
  </tableColumns>
  <tableStyleInfo name="TableStyleLight9"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_MANGOES" displayName="T_MANGOES" ref="A1:G7">
  <autoFilter ref="A1:G7" xr:uid="{00000000-0009-0000-0100-000042000000}"/>
  <tableColumns count="7">
    <tableColumn id="1" xr3:uid="{00000000-0010-0000-4100-000001000000}" name="YEAR"/>
    <tableColumn id="2" xr3:uid="{00000000-0010-0000-4100-000002000000}" name="MANGOES - ACRES BEARING"/>
    <tableColumn id="3" xr3:uid="{00000000-0010-0000-4100-000003000000}" name="MANGOES - ACRES BEARING &amp; NON-BEARING"/>
    <tableColumn id="4" xr3:uid="{00000000-0010-0000-4100-000004000000}" name="MANGOES - ACRES NON-BEARING"/>
    <tableColumn id="5" xr3:uid="{00000000-0010-0000-4100-000005000000}" name="MANGOES - OPERATIONS WITH AREA BEARING"/>
    <tableColumn id="6" xr3:uid="{00000000-0010-0000-4100-000006000000}" name="MANGOES - OPERATIONS WITH AREA BEARING &amp; NON-BEARING"/>
    <tableColumn id="7" xr3:uid="{00000000-0010-0000-4100-000007000000}" name="MANGOES - OPERATIONS WITH AREA NON-BEARING"/>
  </tableColumns>
  <tableStyleInfo name="TableStyleLight9"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_MELONS" displayName="T_MELONS" ref="A1:M7">
  <autoFilter ref="A1:M7" xr:uid="{00000000-0009-0000-0100-000043000000}"/>
  <tableColumns count="13">
    <tableColumn id="1" xr3:uid="{00000000-0010-0000-4200-000001000000}" name="YEAR"/>
    <tableColumn id="2" xr3:uid="{00000000-0010-0000-4200-000002000000}" name="MELONS, CANTALOUP - ACRES HARVESTED"/>
    <tableColumn id="3" xr3:uid="{00000000-0010-0000-4200-000003000000}" name="MELONS, CANTALOUP - OPERATIONS WITH AREA HARVESTED"/>
    <tableColumn id="4" xr3:uid="{00000000-0010-0000-4200-000004000000}" name="MELONS, CANTALOUP, FRESH MARKET - ACRES HARVESTED"/>
    <tableColumn id="5" xr3:uid="{00000000-0010-0000-4200-000005000000}" name="MELONS, CANTALOUP, FRESH MARKET - OPERATIONS WITH AREA HARVESTED"/>
    <tableColumn id="6" xr3:uid="{00000000-0010-0000-4200-000006000000}" name="MELONS, HONEYDEW - ACRES HARVESTED"/>
    <tableColumn id="7" xr3:uid="{00000000-0010-0000-4200-000007000000}" name="MELONS, HONEYDEW - OPERATIONS WITH AREA HARVESTED"/>
    <tableColumn id="8" xr3:uid="{00000000-0010-0000-4200-000008000000}" name="MELONS, HONEYDEW, FRESH MARKET - ACRES HARVESTED"/>
    <tableColumn id="9" xr3:uid="{00000000-0010-0000-4200-000009000000}" name="MELONS, HONEYDEW, FRESH MARKET - OPERATIONS WITH AREA HARVESTED"/>
    <tableColumn id="10" xr3:uid="{00000000-0010-0000-4200-00000A000000}" name="MELONS, WATERMELON - ACRES HARVESTED"/>
    <tableColumn id="11" xr3:uid="{00000000-0010-0000-4200-00000B000000}" name="MELONS, WATERMELON - OPERATIONS WITH AREA HARVESTED"/>
    <tableColumn id="12" xr3:uid="{00000000-0010-0000-4200-00000C000000}" name="MELONS, WATERMELON, FRESH MARKET - ACRES HARVESTED"/>
    <tableColumn id="13" xr3:uid="{00000000-0010-0000-4200-00000D000000}" name="MELONS, WATERMELON, FRESH MARKET - OPERATIONS WITH AREA HARVESTED"/>
  </tableColumns>
  <tableStyleInfo name="TableStyleLight9"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_MINT" displayName="T_MINT" ref="A1:L4">
  <autoFilter ref="A1:L4" xr:uid="{00000000-0009-0000-0100-000044000000}"/>
  <tableColumns count="12">
    <tableColumn id="1" xr3:uid="{00000000-0010-0000-4300-000001000000}" name="YEAR"/>
    <tableColumn id="2" xr3:uid="{00000000-0010-0000-4300-000002000000}" name="MINT, OIL - ACRES HARVESTED"/>
    <tableColumn id="3" xr3:uid="{00000000-0010-0000-4300-000003000000}" name="MINT, OIL - OPERATIONS WITH AREA HARVESTED"/>
    <tableColumn id="4" xr3:uid="{00000000-0010-0000-4300-000004000000}" name="MINT, OIL - PRODUCTION, MEASURED IN LB"/>
    <tableColumn id="5" xr3:uid="{00000000-0010-0000-4300-000005000000}" name="MINT, SPEARMINT, OIL - ACRES HARVESTED"/>
    <tableColumn id="6" xr3:uid="{00000000-0010-0000-4300-000006000000}" name="MINT, SPEARMINT, OIL - OPERATIONS WITH AREA HARVESTED"/>
    <tableColumn id="7" xr3:uid="{00000000-0010-0000-4300-000007000000}" name="MINT, SPEARMINT, OIL - PRODUCTION, MEASURED IN LB"/>
    <tableColumn id="8" xr3:uid="{00000000-0010-0000-4300-000008000000}" name="MINT, TEA LEAVES - ACRES HARVESTED"/>
    <tableColumn id="9" xr3:uid="{00000000-0010-0000-4300-000009000000}" name="MINT, TEA LEAVES - OPERATIONS WITH AREA HARVESTED"/>
    <tableColumn id="10" xr3:uid="{00000000-0010-0000-4300-00000A000000}" name="MINT, TEA LEAVES - PRODUCTION, MEASURED IN LB"/>
    <tableColumn id="11" xr3:uid="{00000000-0010-0000-4300-00000B000000}" name="MINT, TEA LEAVES, IRRIGATED - ACRES HARVESTED"/>
    <tableColumn id="12" xr3:uid="{00000000-0010-0000-4300-00000C000000}" name="MINT, TEA LEAVES, IRRIGATED - OPERATIONS WITH AREA HARVESTED"/>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_AVOCADOS" displayName="T_AVOCADOS" ref="A1:G7">
  <autoFilter ref="A1:G7" xr:uid="{00000000-0009-0000-0100-000006000000}"/>
  <tableColumns count="7">
    <tableColumn id="1" xr3:uid="{00000000-0010-0000-0500-000001000000}" name="YEAR"/>
    <tableColumn id="2" xr3:uid="{00000000-0010-0000-0500-000002000000}" name="AVOCADOS - ACRES BEARING"/>
    <tableColumn id="3" xr3:uid="{00000000-0010-0000-0500-000003000000}" name="AVOCADOS - ACRES BEARING &amp; NON-BEARING"/>
    <tableColumn id="4" xr3:uid="{00000000-0010-0000-0500-000004000000}" name="AVOCADOS - ACRES NON-BEARING"/>
    <tableColumn id="5" xr3:uid="{00000000-0010-0000-0500-000005000000}" name="AVOCADOS - OPERATIONS WITH AREA BEARING"/>
    <tableColumn id="6" xr3:uid="{00000000-0010-0000-0500-000006000000}" name="AVOCADOS - OPERATIONS WITH AREA BEARING &amp; NON-BEARING"/>
    <tableColumn id="7" xr3:uid="{00000000-0010-0000-0500-000007000000}" name="AVOCADOS - OPERATIONS WITH AREA NON-BEARING"/>
  </tableColumns>
  <tableStyleInfo name="TableStyleLight9"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_MULBERRIES" displayName="T_MULBERRIES" ref="A1:G2">
  <autoFilter ref="A1:G2" xr:uid="{00000000-0009-0000-0100-000045000000}"/>
  <tableColumns count="7">
    <tableColumn id="1" xr3:uid="{00000000-0010-0000-4400-000001000000}" name="YEAR"/>
    <tableColumn id="2" xr3:uid="{00000000-0010-0000-4400-000002000000}" name="MULBERRIES - ACRES BEARING"/>
    <tableColumn id="3" xr3:uid="{00000000-0010-0000-4400-000003000000}" name="MULBERRIES - ACRES GROWN"/>
    <tableColumn id="4" xr3:uid="{00000000-0010-0000-4400-000004000000}" name="MULBERRIES - ACRES NON-BEARING"/>
    <tableColumn id="5" xr3:uid="{00000000-0010-0000-4400-000005000000}" name="MULBERRIES - OPERATIONS WITH AREA BEARING"/>
    <tableColumn id="6" xr3:uid="{00000000-0010-0000-4400-000006000000}" name="MULBERRIES - OPERATIONS WITH AREA GROWN"/>
    <tableColumn id="7" xr3:uid="{00000000-0010-0000-4400-000007000000}" name="MULBERRIES - OPERATIONS WITH AREA NON-BEARING"/>
  </tableColumns>
  <tableStyleInfo name="TableStyleLight9"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_NECTARINES" displayName="T_NECTARINES" ref="A1:E2">
  <autoFilter ref="A1:E2" xr:uid="{00000000-0009-0000-0100-000046000000}"/>
  <tableColumns count="5">
    <tableColumn id="1" xr3:uid="{00000000-0010-0000-4500-000001000000}" name="YEAR"/>
    <tableColumn id="2" xr3:uid="{00000000-0010-0000-4500-000002000000}" name="NECTARINES - ACRES BEARING"/>
    <tableColumn id="3" xr3:uid="{00000000-0010-0000-4500-000003000000}" name="NECTARINES - ACRES BEARING &amp; NON-BEARING"/>
    <tableColumn id="4" xr3:uid="{00000000-0010-0000-4500-000004000000}" name="NECTARINES - OPERATIONS WITH AREA BEARING"/>
    <tableColumn id="5" xr3:uid="{00000000-0010-0000-4500-000005000000}" name="NECTARINES - OPERATIONS WITH AREA BEARING &amp; NON-BEARING"/>
  </tableColumns>
  <tableStyleInfo name="TableStyleLight9"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_NON_CITRUS_TOTALS" displayName="T_NON_CITRUS_TOTALS" ref="A1:G6">
  <autoFilter ref="A1:G6" xr:uid="{00000000-0009-0000-0100-000047000000}"/>
  <tableColumns count="7">
    <tableColumn id="1" xr3:uid="{00000000-0010-0000-4600-000001000000}" name="YEAR"/>
    <tableColumn id="2" xr3:uid="{00000000-0010-0000-4600-000002000000}" name="NON-CITRUS TOTALS, (EXCL BERRIES) - ACRES BEARING"/>
    <tableColumn id="3" xr3:uid="{00000000-0010-0000-4600-000003000000}" name="NON-CITRUS TOTALS, (EXCL BERRIES) - ACRES BEARING &amp; NON-BEARING"/>
    <tableColumn id="4" xr3:uid="{00000000-0010-0000-4600-000004000000}" name="NON-CITRUS TOTALS, (EXCL BERRIES) - ACRES NON-BEARING"/>
    <tableColumn id="5" xr3:uid="{00000000-0010-0000-4600-000005000000}" name="NON-CITRUS TOTALS, (EXCL BERRIES) - OPERATIONS WITH AREA BEARING"/>
    <tableColumn id="6" xr3:uid="{00000000-0010-0000-4600-000006000000}" name="NON-CITRUS TOTALS, (EXCL BERRIES) - OPERATIONS WITH AREA BEARING &amp; NON-BEARING"/>
    <tableColumn id="7" xr3:uid="{00000000-0010-0000-4600-000007000000}" name="NON-CITRUS TOTALS, (EXCL BERRIES) - OPERATIONS WITH AREA NON-BEARING"/>
  </tableColumns>
  <tableStyleInfo name="TableStyleLight9"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T_NON_CITRUS__OTHER" displayName="T_NON_CITRUS__OTHER" ref="A1:G7">
  <autoFilter ref="A1:G7" xr:uid="{00000000-0009-0000-0100-000048000000}"/>
  <tableColumns count="7">
    <tableColumn id="1" xr3:uid="{00000000-0010-0000-4700-000001000000}" name="YEAR"/>
    <tableColumn id="2" xr3:uid="{00000000-0010-0000-4700-000002000000}" name="NON-CITRUS, OTHER, (EXCL BERRIES) - ACRES BEARING"/>
    <tableColumn id="3" xr3:uid="{00000000-0010-0000-4700-000003000000}" name="NON-CITRUS, OTHER, (EXCL BERRIES) - ACRES BEARING &amp; NON-BEARING"/>
    <tableColumn id="4" xr3:uid="{00000000-0010-0000-4700-000004000000}" name="NON-CITRUS, OTHER, (EXCL BERRIES) - ACRES NON-BEARING"/>
    <tableColumn id="5" xr3:uid="{00000000-0010-0000-4700-000005000000}" name="NON-CITRUS, OTHER, (EXCL BERRIES) - OPERATIONS WITH AREA BEARING"/>
    <tableColumn id="6" xr3:uid="{00000000-0010-0000-4700-000006000000}" name="NON-CITRUS, OTHER, (EXCL BERRIES) - OPERATIONS WITH AREA BEARING &amp; NON-BEARING"/>
    <tableColumn id="7" xr3:uid="{00000000-0010-0000-4700-000007000000}" name="NON-CITRUS, OTHER, (EXCL BERRIES) - OPERATIONS WITH AREA NON-BEARING"/>
  </tableColumns>
  <tableStyleInfo name="TableStyleLight9"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_OKRA" displayName="T_OKRA" ref="A1:G7">
  <autoFilter ref="A1:G7" xr:uid="{00000000-0009-0000-0100-000049000000}"/>
  <tableColumns count="7">
    <tableColumn id="1" xr3:uid="{00000000-0010-0000-4800-000001000000}" name="YEAR"/>
    <tableColumn id="2" xr3:uid="{00000000-0010-0000-4800-000002000000}" name="OKRA - ACRES HARVESTED"/>
    <tableColumn id="3" xr3:uid="{00000000-0010-0000-4800-000003000000}" name="OKRA - OPERATIONS WITH AREA HARVESTED"/>
    <tableColumn id="4" xr3:uid="{00000000-0010-0000-4800-000004000000}" name="OKRA, FRESH MARKET - ACRES HARVESTED"/>
    <tableColumn id="5" xr3:uid="{00000000-0010-0000-4800-000005000000}" name="OKRA, FRESH MARKET - OPERATIONS WITH AREA HARVESTED"/>
    <tableColumn id="6" xr3:uid="{00000000-0010-0000-4800-000006000000}" name="OKRA, PROCESSING - ACRES HARVESTED"/>
    <tableColumn id="7" xr3:uid="{00000000-0010-0000-4800-000007000000}" name="OKRA, PROCESSING - OPERATIONS WITH AREA HARVESTED"/>
  </tableColumns>
  <tableStyleInfo name="TableStyleLight9"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T_OLIVES" displayName="T_OLIVES" ref="A1:G2">
  <autoFilter ref="A1:G2" xr:uid="{00000000-0009-0000-0100-00004A000000}"/>
  <tableColumns count="7">
    <tableColumn id="1" xr3:uid="{00000000-0010-0000-4900-000001000000}" name="YEAR"/>
    <tableColumn id="2" xr3:uid="{00000000-0010-0000-4900-000002000000}" name="OLIVES - ACRES BEARING"/>
    <tableColumn id="3" xr3:uid="{00000000-0010-0000-4900-000003000000}" name="OLIVES - ACRES BEARING &amp; NON-BEARING"/>
    <tableColumn id="4" xr3:uid="{00000000-0010-0000-4900-000004000000}" name="OLIVES - ACRES NON-BEARING"/>
    <tableColumn id="5" xr3:uid="{00000000-0010-0000-4900-000005000000}" name="OLIVES - OPERATIONS WITH AREA BEARING"/>
    <tableColumn id="6" xr3:uid="{00000000-0010-0000-4900-000006000000}" name="OLIVES - OPERATIONS WITH AREA BEARING &amp; NON-BEARING"/>
    <tableColumn id="7" xr3:uid="{00000000-0010-0000-4900-000007000000}" name="OLIVES - OPERATIONS WITH AREA NON-BEARING"/>
  </tableColumns>
  <tableStyleInfo name="TableStyleLight9"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T_ONIONS" displayName="T_ONIONS" ref="A1:K7">
  <autoFilter ref="A1:K7" xr:uid="{00000000-0009-0000-0100-00004B000000}"/>
  <tableColumns count="11">
    <tableColumn id="1" xr3:uid="{00000000-0010-0000-4A00-000001000000}" name="YEAR"/>
    <tableColumn id="2" xr3:uid="{00000000-0010-0000-4A00-000002000000}" name="ONIONS, DRY - ACRES HARVESTED"/>
    <tableColumn id="3" xr3:uid="{00000000-0010-0000-4A00-000003000000}" name="ONIONS, DRY - OPERATIONS WITH AREA HARVESTED"/>
    <tableColumn id="4" xr3:uid="{00000000-0010-0000-4A00-000004000000}" name="ONIONS, DRY, FRESH MARKET - ACRES HARVESTED"/>
    <tableColumn id="5" xr3:uid="{00000000-0010-0000-4A00-000005000000}" name="ONIONS, DRY, FRESH MARKET - OPERATIONS WITH AREA HARVESTED"/>
    <tableColumn id="6" xr3:uid="{00000000-0010-0000-4A00-000006000000}" name="ONIONS, GREEN - ACRES HARVESTED"/>
    <tableColumn id="7" xr3:uid="{00000000-0010-0000-4A00-000007000000}" name="ONIONS, GREEN - OPERATIONS WITH AREA HARVESTED"/>
    <tableColumn id="8" xr3:uid="{00000000-0010-0000-4A00-000008000000}" name="ONIONS, GREEN, FRESH MARKET - ACRES HARVESTED"/>
    <tableColumn id="9" xr3:uid="{00000000-0010-0000-4A00-000009000000}" name="ONIONS, GREEN, FRESH MARKET - OPERATIONS WITH AREA HARVESTED"/>
    <tableColumn id="10" xr3:uid="{00000000-0010-0000-4A00-00000A000000}" name="ONIONS, GREEN, PROCESSING - ACRES HARVESTED"/>
    <tableColumn id="11" xr3:uid="{00000000-0010-0000-4A00-00000B000000}" name="ONIONS, GREEN, PROCESSING - OPERATIONS WITH AREA HARVESTED"/>
  </tableColumns>
  <tableStyleInfo name="TableStyleLight9"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_ORANGES" displayName="T_ORANGES" ref="A1:S7">
  <autoFilter ref="A1:S7" xr:uid="{00000000-0009-0000-0100-00004C000000}"/>
  <tableColumns count="19">
    <tableColumn id="1" xr3:uid="{00000000-0010-0000-4B00-000001000000}" name="YEAR"/>
    <tableColumn id="2" xr3:uid="{00000000-0010-0000-4B00-000002000000}" name="ORANGES - ACRES BEARING"/>
    <tableColumn id="3" xr3:uid="{00000000-0010-0000-4B00-000003000000}" name="ORANGES - ACRES BEARING &amp; NON-BEARING"/>
    <tableColumn id="4" xr3:uid="{00000000-0010-0000-4B00-000004000000}" name="ORANGES - ACRES NON-BEARING"/>
    <tableColumn id="5" xr3:uid="{00000000-0010-0000-4B00-000005000000}" name="ORANGES - OPERATIONS WITH AREA BEARING"/>
    <tableColumn id="6" xr3:uid="{00000000-0010-0000-4B00-000006000000}" name="ORANGES - OPERATIONS WITH AREA BEARING &amp; NON-BEARING"/>
    <tableColumn id="7" xr3:uid="{00000000-0010-0000-4B00-000007000000}" name="ORANGES - OPERATIONS WITH AREA NON-BEARING"/>
    <tableColumn id="8" xr3:uid="{00000000-0010-0000-4B00-000008000000}" name="ORANGES, MID &amp; NAVEL - ACRES BEARING"/>
    <tableColumn id="9" xr3:uid="{00000000-0010-0000-4B00-000009000000}" name="ORANGES, MID &amp; NAVEL - ACRES BEARING &amp; NON-BEARING"/>
    <tableColumn id="10" xr3:uid="{00000000-0010-0000-4B00-00000A000000}" name="ORANGES, MID &amp; NAVEL - ACRES NON-BEARING"/>
    <tableColumn id="11" xr3:uid="{00000000-0010-0000-4B00-00000B000000}" name="ORANGES, MID &amp; NAVEL - OPERATIONS WITH AREA BEARING"/>
    <tableColumn id="12" xr3:uid="{00000000-0010-0000-4B00-00000C000000}" name="ORANGES, MID &amp; NAVEL - OPERATIONS WITH AREA BEARING &amp; NON-BEARING"/>
    <tableColumn id="13" xr3:uid="{00000000-0010-0000-4B00-00000D000000}" name="ORANGES, MID &amp; NAVEL - OPERATIONS WITH AREA NON-BEARING"/>
    <tableColumn id="14" xr3:uid="{00000000-0010-0000-4B00-00000E000000}" name="ORANGES, VALENCIA - ACRES BEARING"/>
    <tableColumn id="15" xr3:uid="{00000000-0010-0000-4B00-00000F000000}" name="ORANGES, VALENCIA - ACRES BEARING &amp; NON-BEARING"/>
    <tableColumn id="16" xr3:uid="{00000000-0010-0000-4B00-000010000000}" name="ORANGES, VALENCIA - ACRES NON-BEARING"/>
    <tableColumn id="17" xr3:uid="{00000000-0010-0000-4B00-000011000000}" name="ORANGES, VALENCIA - OPERATIONS WITH AREA BEARING"/>
    <tableColumn id="18" xr3:uid="{00000000-0010-0000-4B00-000012000000}" name="ORANGES, VALENCIA - OPERATIONS WITH AREA BEARING &amp; NON-BEARING"/>
    <tableColumn id="19" xr3:uid="{00000000-0010-0000-4B00-000013000000}" name="ORANGES, VALENCIA - OPERATIONS WITH AREA NON-BEARING"/>
  </tableColumns>
  <tableStyleInfo name="TableStyleLight9"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_ORCHARDS" displayName="T_ORCHARDS" ref="A1:M10">
  <autoFilter ref="A1:M10" xr:uid="{00000000-0009-0000-0100-00004D000000}"/>
  <tableColumns count="13">
    <tableColumn id="1" xr3:uid="{00000000-0010-0000-4C00-000001000000}" name="YEAR"/>
    <tableColumn id="2" xr3:uid="{00000000-0010-0000-4C00-000002000000}" name="ORCHARDS - ACRES BEARING &amp; NON-BEARING"/>
    <tableColumn id="3" xr3:uid="{00000000-0010-0000-4C00-000003000000}" name="ORCHARDS - OPERATIONS WITH AREA BEARING &amp; NON-BEARING"/>
    <tableColumn id="4" xr3:uid="{00000000-0010-0000-4C00-000004000000}" name="ORCHARDS, IRRIGATED - ACRES BEARING &amp; NON-BEARING"/>
    <tableColumn id="5" xr3:uid="{00000000-0010-0000-4C00-000005000000}" name="ORCHARDS, IRRIGATED - OPERATIONS WITH AREA BEARING &amp; NON-BEARING"/>
    <tableColumn id="6" xr3:uid="{00000000-0010-0000-4C00-000006000000}" name="ORCHARDS, IRRIGATED, BEARING &amp; NON-BEARING - WATER APPLIED, MEASURED IN ACRE FEET / ACRE"/>
    <tableColumn id="7" xr3:uid="{00000000-0010-0000-4C00-000007000000}" name="ORCHARDS, IRRIGATED, ENTIRE CROP - ACRES BEARING &amp; NON-BEARING"/>
    <tableColumn id="8" xr3:uid="{00000000-0010-0000-4C00-000008000000}" name="ORCHARDS, IRRIGATED, ENTIRE CROP - OPERATIONS WITH AREA BEARING &amp; NON-BEARING"/>
    <tableColumn id="9" xr3:uid="{00000000-0010-0000-4C00-000009000000}" name="ORCHARDS, IRRIGATED, NONE OF CROP - ACRES BEARING &amp; NON-BEARING"/>
    <tableColumn id="10" xr3:uid="{00000000-0010-0000-4C00-00000A000000}" name="ORCHARDS, IRRIGATED, NONE OF CROP - OPERATIONS WITH AREA BEARING &amp; NON-BEARING"/>
    <tableColumn id="11" xr3:uid="{00000000-0010-0000-4C00-00000B000000}" name="ORCHARDS, IRRIGATED, PART OF CROP - OPERATIONS WITH AREA BEARING &amp; NON-BEARING"/>
    <tableColumn id="12" xr3:uid="{00000000-0010-0000-4C00-00000C000000}" name="ORCHARDS, IRRIGATED, PART OF CROP, IRRIGATED PORTION - ACRES BEARING &amp; NON-BEARING"/>
    <tableColumn id="13" xr3:uid="{00000000-0010-0000-4C00-00000D000000}" name="ORCHARDS, IRRIGATED, PART OF CROP, NON-IRRIGATED PORTION - ACRES BEARING &amp; NON-BEARING"/>
  </tableColumns>
  <tableStyleInfo name="TableStyleLight9"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_PACKING_FACILITY" displayName="T_PACKING_FACILITY" ref="A1:B4">
  <autoFilter ref="A1:B4" xr:uid="{00000000-0009-0000-0100-00004E000000}"/>
  <tableColumns count="2">
    <tableColumn id="1" xr3:uid="{00000000-0010-0000-4D00-000001000000}" name="YEAR"/>
    <tableColumn id="2" xr3:uid="{00000000-0010-0000-4D00-000002000000}" name="PACKING FACILITY, CROPS, ON FARM - NUMBER OF OPERATIONS"/>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_BANANAS" displayName="T_BANANAS" ref="A1:G7">
  <autoFilter ref="A1:G7" xr:uid="{00000000-0009-0000-0100-000007000000}"/>
  <tableColumns count="7">
    <tableColumn id="1" xr3:uid="{00000000-0010-0000-0600-000001000000}" name="YEAR"/>
    <tableColumn id="2" xr3:uid="{00000000-0010-0000-0600-000002000000}" name="BANANAS - ACRES BEARING"/>
    <tableColumn id="3" xr3:uid="{00000000-0010-0000-0600-000003000000}" name="BANANAS - ACRES BEARING &amp; NON-BEARING"/>
    <tableColumn id="4" xr3:uid="{00000000-0010-0000-0600-000004000000}" name="BANANAS - ACRES NON-BEARING"/>
    <tableColumn id="5" xr3:uid="{00000000-0010-0000-0600-000005000000}" name="BANANAS - OPERATIONS WITH AREA BEARING"/>
    <tableColumn id="6" xr3:uid="{00000000-0010-0000-0600-000006000000}" name="BANANAS - OPERATIONS WITH AREA BEARING &amp; NON-BEARING"/>
    <tableColumn id="7" xr3:uid="{00000000-0010-0000-0600-000007000000}" name="BANANAS - OPERATIONS WITH AREA NON-BEARING"/>
  </tableColumns>
  <tableStyleInfo name="TableStyleLight9"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T_PAPAYAS" displayName="T_PAPAYAS" ref="A1:G7">
  <autoFilter ref="A1:G7" xr:uid="{00000000-0009-0000-0100-00004F000000}"/>
  <tableColumns count="7">
    <tableColumn id="1" xr3:uid="{00000000-0010-0000-4E00-000001000000}" name="YEAR"/>
    <tableColumn id="2" xr3:uid="{00000000-0010-0000-4E00-000002000000}" name="PAPAYAS - ACRES BEARING"/>
    <tableColumn id="3" xr3:uid="{00000000-0010-0000-4E00-000003000000}" name="PAPAYAS - ACRES BEARING &amp; NON-BEARING"/>
    <tableColumn id="4" xr3:uid="{00000000-0010-0000-4E00-000004000000}" name="PAPAYAS - ACRES NON-BEARING"/>
    <tableColumn id="5" xr3:uid="{00000000-0010-0000-4E00-000005000000}" name="PAPAYAS - OPERATIONS WITH AREA BEARING"/>
    <tableColumn id="6" xr3:uid="{00000000-0010-0000-4E00-000006000000}" name="PAPAYAS - OPERATIONS WITH AREA BEARING &amp; NON-BEARING"/>
    <tableColumn id="7" xr3:uid="{00000000-0010-0000-4E00-000007000000}" name="PAPAYAS - OPERATIONS WITH AREA NON-BEARING"/>
  </tableColumns>
  <tableStyleInfo name="TableStyleLight9"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_PARSLEY" displayName="T_PARSLEY" ref="A1:G7">
  <autoFilter ref="A1:G7" xr:uid="{00000000-0009-0000-0100-000050000000}"/>
  <tableColumns count="7">
    <tableColumn id="1" xr3:uid="{00000000-0010-0000-4F00-000001000000}" name="YEAR"/>
    <tableColumn id="2" xr3:uid="{00000000-0010-0000-4F00-000002000000}" name="PARSLEY - ACRES HARVESTED"/>
    <tableColumn id="3" xr3:uid="{00000000-0010-0000-4F00-000003000000}" name="PARSLEY - OPERATIONS WITH AREA HARVESTED"/>
    <tableColumn id="4" xr3:uid="{00000000-0010-0000-4F00-000004000000}" name="PARSLEY, FRESH MARKET - ACRES HARVESTED"/>
    <tableColumn id="5" xr3:uid="{00000000-0010-0000-4F00-000005000000}" name="PARSLEY, FRESH MARKET - OPERATIONS WITH AREA HARVESTED"/>
    <tableColumn id="6" xr3:uid="{00000000-0010-0000-4F00-000006000000}" name="PARSLEY, PROCESSING - ACRES HARVESTED"/>
    <tableColumn id="7" xr3:uid="{00000000-0010-0000-4F00-000007000000}" name="PARSLEY, PROCESSING - OPERATIONS WITH AREA HARVESTED"/>
  </tableColumns>
  <tableStyleInfo name="TableStyleLight9"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_PARSNIPS" displayName="T_PARSNIPS" ref="A1:E2">
  <autoFilter ref="A1:E2" xr:uid="{00000000-0009-0000-0100-000051000000}"/>
  <tableColumns count="5">
    <tableColumn id="1" xr3:uid="{00000000-0010-0000-5000-000001000000}" name="YEAR"/>
    <tableColumn id="2" xr3:uid="{00000000-0010-0000-5000-000002000000}" name="PARSNIPS - ACRES HARVESTED"/>
    <tableColumn id="3" xr3:uid="{00000000-0010-0000-5000-000003000000}" name="PARSNIPS - OPERATIONS WITH AREA HARVESTED"/>
    <tableColumn id="4" xr3:uid="{00000000-0010-0000-5000-000004000000}" name="PARSNIPS, FRESH MARKET - ACRES HARVESTED"/>
    <tableColumn id="5" xr3:uid="{00000000-0010-0000-5000-000005000000}" name="PARSNIPS, FRESH MARKET - OPERATIONS WITH AREA HARVESTED"/>
  </tableColumns>
  <tableStyleInfo name="TableStyleLight9"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1000000}" name="T_PASSION_FRUIT" displayName="T_PASSION_FRUIT" ref="A1:G7">
  <autoFilter ref="A1:G7" xr:uid="{00000000-0009-0000-0100-000052000000}"/>
  <tableColumns count="7">
    <tableColumn id="1" xr3:uid="{00000000-0010-0000-5100-000001000000}" name="YEAR"/>
    <tableColumn id="2" xr3:uid="{00000000-0010-0000-5100-000002000000}" name="PASSION FRUIT - ACRES BEARING"/>
    <tableColumn id="3" xr3:uid="{00000000-0010-0000-5100-000003000000}" name="PASSION FRUIT - ACRES BEARING &amp; NON-BEARING"/>
    <tableColumn id="4" xr3:uid="{00000000-0010-0000-5100-000004000000}" name="PASSION FRUIT - ACRES NON-BEARING"/>
    <tableColumn id="5" xr3:uid="{00000000-0010-0000-5100-000005000000}" name="PASSION FRUIT - OPERATIONS WITH AREA BEARING"/>
    <tableColumn id="6" xr3:uid="{00000000-0010-0000-5100-000006000000}" name="PASSION FRUIT - OPERATIONS WITH AREA BEARING &amp; NON-BEARING"/>
    <tableColumn id="7" xr3:uid="{00000000-0010-0000-5100-000007000000}" name="PASSION FRUIT - OPERATIONS WITH AREA NON-BEARING"/>
  </tableColumns>
  <tableStyleInfo name="TableStyleLight9"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2000000}" name="T_PASTURELAND" displayName="T_PASTURELAND" ref="A1:D4">
  <autoFilter ref="A1:D4" xr:uid="{00000000-0009-0000-0100-000053000000}"/>
  <tableColumns count="4">
    <tableColumn id="1" xr3:uid="{00000000-0010-0000-5200-000001000000}" name="YEAR"/>
    <tableColumn id="2" xr3:uid="{00000000-0010-0000-5200-000002000000}" name="PASTURELAND, IRRIGATED - ACRES"/>
    <tableColumn id="3" xr3:uid="{00000000-0010-0000-5200-000003000000}" name="PASTURELAND, IRRIGATED - NUMBER OF OPERATIONS"/>
    <tableColumn id="4" xr3:uid="{00000000-0010-0000-5200-000004000000}" name="PASTURELAND, IRRIGATED - WATER APPLIED, MEASURED IN ACRE FEET / ACRE"/>
  </tableColumns>
  <tableStyleInfo name="TableStyleLight9"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3000000}" name="T_PAWPAWS" displayName="T_PAWPAWS" ref="A1:E2">
  <autoFilter ref="A1:E2" xr:uid="{00000000-0009-0000-0100-000054000000}"/>
  <tableColumns count="5">
    <tableColumn id="1" xr3:uid="{00000000-0010-0000-5300-000001000000}" name="YEAR"/>
    <tableColumn id="2" xr3:uid="{00000000-0010-0000-5300-000002000000}" name="PAWPAWS - ACRES BEARING"/>
    <tableColumn id="3" xr3:uid="{00000000-0010-0000-5300-000003000000}" name="PAWPAWS - ACRES BEARING &amp; NON-BEARING"/>
    <tableColumn id="4" xr3:uid="{00000000-0010-0000-5300-000004000000}" name="PAWPAWS - OPERATIONS WITH AREA BEARING"/>
    <tableColumn id="5" xr3:uid="{00000000-0010-0000-5300-000005000000}" name="PAWPAWS - OPERATIONS WITH AREA BEARING &amp; NON-BEARING"/>
  </tableColumns>
  <tableStyleInfo name="TableStyleLight9"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4000000}" name="T_PEACHES" displayName="T_PEACHES" ref="A1:Q5">
  <autoFilter ref="A1:Q5" xr:uid="{00000000-0009-0000-0100-000055000000}"/>
  <tableColumns count="17">
    <tableColumn id="1" xr3:uid="{00000000-0010-0000-5400-000001000000}" name="YEAR"/>
    <tableColumn id="2" xr3:uid="{00000000-0010-0000-5400-000002000000}" name="PEACHES - ACRES BEARING"/>
    <tableColumn id="3" xr3:uid="{00000000-0010-0000-5400-000003000000}" name="PEACHES - ACRES BEARING &amp; NON-BEARING"/>
    <tableColumn id="4" xr3:uid="{00000000-0010-0000-5400-000004000000}" name="PEACHES - ACRES NON-BEARING"/>
    <tableColumn id="5" xr3:uid="{00000000-0010-0000-5400-000005000000}" name="PEACHES - OPERATIONS WITH AREA BEARING"/>
    <tableColumn id="6" xr3:uid="{00000000-0010-0000-5400-000006000000}" name="PEACHES - OPERATIONS WITH AREA BEARING &amp; NON-BEARING"/>
    <tableColumn id="7" xr3:uid="{00000000-0010-0000-5400-000007000000}" name="PEACHES - OPERATIONS WITH AREA NON-BEARING"/>
    <tableColumn id="8" xr3:uid="{00000000-0010-0000-5400-000008000000}" name="PEACHES, CLINGSTONE - ACRES BEARING"/>
    <tableColumn id="9" xr3:uid="{00000000-0010-0000-5400-000009000000}" name="PEACHES, CLINGSTONE - ACRES BEARING &amp; NON-BEARING"/>
    <tableColumn id="10" xr3:uid="{00000000-0010-0000-5400-00000A000000}" name="PEACHES, CLINGSTONE - ACRES NON-BEARING"/>
    <tableColumn id="11" xr3:uid="{00000000-0010-0000-5400-00000B000000}" name="PEACHES, CLINGSTONE - OPERATIONS WITH AREA BEARING"/>
    <tableColumn id="12" xr3:uid="{00000000-0010-0000-5400-00000C000000}" name="PEACHES, CLINGSTONE - OPERATIONS WITH AREA BEARING &amp; NON-BEARING"/>
    <tableColumn id="13" xr3:uid="{00000000-0010-0000-5400-00000D000000}" name="PEACHES, CLINGSTONE - OPERATIONS WITH AREA NON-BEARING"/>
    <tableColumn id="14" xr3:uid="{00000000-0010-0000-5400-00000E000000}" name="PEACHES, FREESTONE - ACRES BEARING"/>
    <tableColumn id="15" xr3:uid="{00000000-0010-0000-5400-00000F000000}" name="PEACHES, FREESTONE - ACRES BEARING &amp; NON-BEARING"/>
    <tableColumn id="16" xr3:uid="{00000000-0010-0000-5400-000010000000}" name="PEACHES, FREESTONE - OPERATIONS WITH AREA BEARING"/>
    <tableColumn id="17" xr3:uid="{00000000-0010-0000-5400-000011000000}" name="PEACHES, FREESTONE - OPERATIONS WITH AREA BEARING &amp; NON-BEARING"/>
  </tableColumns>
  <tableStyleInfo name="TableStyleLight9"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5000000}" name="T_PEANUTS" displayName="T_PEANUTS" ref="A1:K5">
  <autoFilter ref="A1:K5" xr:uid="{00000000-0009-0000-0100-000056000000}"/>
  <tableColumns count="11">
    <tableColumn id="1" xr3:uid="{00000000-0010-0000-5500-000001000000}" name="YEAR"/>
    <tableColumn id="2" xr3:uid="{00000000-0010-0000-5500-000002000000}" name="PEANUTS - ACRES HARVESTED"/>
    <tableColumn id="3" xr3:uid="{00000000-0010-0000-5500-000003000000}" name="PEANUTS - OPERATIONS WITH AREA HARVESTED"/>
    <tableColumn id="4" xr3:uid="{00000000-0010-0000-5500-000004000000}" name="PEANUTS - PRODUCTION, MEASURED IN LB"/>
    <tableColumn id="5" xr3:uid="{00000000-0010-0000-5500-000005000000}" name="PEANUTS, IRRIGATED - ACRES HARVESTED"/>
    <tableColumn id="6" xr3:uid="{00000000-0010-0000-5500-000006000000}" name="PEANUTS, IRRIGATED - OPERATIONS WITH AREA HARVESTED"/>
    <tableColumn id="7" xr3:uid="{00000000-0010-0000-5500-000007000000}" name="PEANUTS, IRRIGATED - WATER APPLIED, MEASURED IN ACRE FEET / ACRE"/>
    <tableColumn id="8" xr3:uid="{00000000-0010-0000-5500-000008000000}" name="PEANUTS, IRRIGATED - YIELD, MEASURED IN LB / ACRE"/>
    <tableColumn id="9" xr3:uid="{00000000-0010-0000-5500-000009000000}" name="PEANUTS, IRRIGATED, NONE OF CROP - ACRES HARVESTED"/>
    <tableColumn id="10" xr3:uid="{00000000-0010-0000-5500-00000A000000}" name="PEANUTS, IRRIGATED, NONE OF CROP - OPERATIONS WITH AREA HARVESTED"/>
    <tableColumn id="11" xr3:uid="{00000000-0010-0000-5500-00000B000000}" name="PEANUTS, IRRIGATED, NONE OF CROP - YIELD, MEASURED IN LB / ACRE"/>
  </tableColumns>
  <tableStyleInfo name="TableStyleLight9"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6000000}" name="T_PEARS" displayName="T_PEARS" ref="A1:Q4">
  <autoFilter ref="A1:Q4" xr:uid="{00000000-0009-0000-0100-000057000000}"/>
  <tableColumns count="17">
    <tableColumn id="1" xr3:uid="{00000000-0010-0000-5600-000001000000}" name="YEAR"/>
    <tableColumn id="2" xr3:uid="{00000000-0010-0000-5600-000002000000}" name="PEARS - ACRES BEARING"/>
    <tableColumn id="3" xr3:uid="{00000000-0010-0000-5600-000003000000}" name="PEARS - ACRES BEARING &amp; NON-BEARING"/>
    <tableColumn id="4" xr3:uid="{00000000-0010-0000-5600-000004000000}" name="PEARS - ACRES NON-BEARING"/>
    <tableColumn id="5" xr3:uid="{00000000-0010-0000-5600-000005000000}" name="PEARS - OPERATIONS WITH AREA BEARING"/>
    <tableColumn id="6" xr3:uid="{00000000-0010-0000-5600-000006000000}" name="PEARS - OPERATIONS WITH AREA BEARING &amp; NON-BEARING"/>
    <tableColumn id="7" xr3:uid="{00000000-0010-0000-5600-000007000000}" name="PEARS - OPERATIONS WITH AREA NON-BEARING"/>
    <tableColumn id="8" xr3:uid="{00000000-0010-0000-5600-000008000000}" name="PEARS, (EXCL BARTLETT) - ACRES BEARING"/>
    <tableColumn id="9" xr3:uid="{00000000-0010-0000-5600-000009000000}" name="PEARS, (EXCL BARTLETT) - ACRES BEARING &amp; NON-BEARING"/>
    <tableColumn id="10" xr3:uid="{00000000-0010-0000-5600-00000A000000}" name="PEARS, (EXCL BARTLETT) - ACRES NON-BEARING"/>
    <tableColumn id="11" xr3:uid="{00000000-0010-0000-5600-00000B000000}" name="PEARS, (EXCL BARTLETT) - OPERATIONS WITH AREA BEARING"/>
    <tableColumn id="12" xr3:uid="{00000000-0010-0000-5600-00000C000000}" name="PEARS, (EXCL BARTLETT) - OPERATIONS WITH AREA BEARING &amp; NON-BEARING"/>
    <tableColumn id="13" xr3:uid="{00000000-0010-0000-5600-00000D000000}" name="PEARS, (EXCL BARTLETT) - OPERATIONS WITH AREA NON-BEARING"/>
    <tableColumn id="14" xr3:uid="{00000000-0010-0000-5600-00000E000000}" name="PEARS, BARTLETT - ACRES BEARING &amp; NON-BEARING"/>
    <tableColumn id="15" xr3:uid="{00000000-0010-0000-5600-00000F000000}" name="PEARS, BARTLETT - ACRES NON-BEARING"/>
    <tableColumn id="16" xr3:uid="{00000000-0010-0000-5600-000010000000}" name="PEARS, BARTLETT - OPERATIONS WITH AREA BEARING &amp; NON-BEARING"/>
    <tableColumn id="17" xr3:uid="{00000000-0010-0000-5600-000011000000}" name="PEARS, BARTLETT - OPERATIONS WITH AREA NON-BEARING"/>
  </tableColumns>
  <tableStyleInfo name="TableStyleLight9"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7000000}" name="T_PEAS" displayName="T_PEAS" ref="A1:I7">
  <autoFilter ref="A1:I7" xr:uid="{00000000-0009-0000-0100-000058000000}"/>
  <tableColumns count="9">
    <tableColumn id="1" xr3:uid="{00000000-0010-0000-5700-000001000000}" name="YEAR"/>
    <tableColumn id="2" xr3:uid="{00000000-0010-0000-5700-000002000000}" name="PEAS, CHINESE (SUGAR &amp; SNOW) - ACRES HARVESTED"/>
    <tableColumn id="3" xr3:uid="{00000000-0010-0000-5700-000003000000}" name="PEAS, CHINESE (SUGAR &amp; SNOW) - OPERATIONS WITH AREA HARVESTED"/>
    <tableColumn id="4" xr3:uid="{00000000-0010-0000-5700-000004000000}" name="PEAS, CHINESE (SUGAR &amp; SNOW), FRESH MARKET - ACRES HARVESTED"/>
    <tableColumn id="5" xr3:uid="{00000000-0010-0000-5700-000005000000}" name="PEAS, CHINESE (SUGAR &amp; SNOW), FRESH MARKET - OPERATIONS WITH AREA HARVESTED"/>
    <tableColumn id="6" xr3:uid="{00000000-0010-0000-5700-000006000000}" name="PEAS, GREEN, (EXCL SOUTHERN) - ACRES HARVESTED"/>
    <tableColumn id="7" xr3:uid="{00000000-0010-0000-5700-000007000000}" name="PEAS, GREEN, (EXCL SOUTHERN) - OPERATIONS WITH AREA HARVESTED"/>
    <tableColumn id="8" xr3:uid="{00000000-0010-0000-5700-000008000000}" name="PEAS, GREEN, (EXCL SOUTHERN), FRESH MARKET - ACRES HARVESTED"/>
    <tableColumn id="9" xr3:uid="{00000000-0010-0000-5700-000009000000}" name="PEAS, GREEN, (EXCL SOUTHERN), FRESH MARKET - OPERATIONS WITH AREA HARVESTED"/>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_BEANS" displayName="T_BEANS" ref="A1:AB8">
  <autoFilter ref="A1:AB8" xr:uid="{00000000-0009-0000-0100-000008000000}"/>
  <tableColumns count="28">
    <tableColumn id="1" xr3:uid="{00000000-0010-0000-0700-000001000000}" name="YEAR"/>
    <tableColumn id="2" xr3:uid="{00000000-0010-0000-0700-000002000000}" name="BEANS, DRY EDIBLE, (EXCL CHICKPEAS &amp; LIMA) - ACRES HARVESTED"/>
    <tableColumn id="3" xr3:uid="{00000000-0010-0000-0700-000003000000}" name="BEANS, DRY EDIBLE, (EXCL CHICKPEAS &amp; LIMA) - OPERATIONS WITH AREA HARVESTED"/>
    <tableColumn id="4" xr3:uid="{00000000-0010-0000-0700-000004000000}" name="BEANS, DRY EDIBLE, (EXCL CHICKPEAS &amp; LIMA) - PRODUCTION, MEASURED IN CWT"/>
    <tableColumn id="5" xr3:uid="{00000000-0010-0000-0700-000005000000}" name="BEANS, DRY EDIBLE, (EXCL CHICKPEAS &amp; LIMA), IRRIGATED - ACRES HARVESTED"/>
    <tableColumn id="6" xr3:uid="{00000000-0010-0000-0700-000006000000}" name="BEANS, DRY EDIBLE, (EXCL CHICKPEAS &amp; LIMA), IRRIGATED - OPERATIONS WITH AREA HARVESTED"/>
    <tableColumn id="7" xr3:uid="{00000000-0010-0000-0700-000007000000}" name="BEANS, DRY EDIBLE, (EXCL CHICKPEAS &amp; LIMA), IRRIGATED, ENTIRE CROP - ACRES HARVESTED"/>
    <tableColumn id="8" xr3:uid="{00000000-0010-0000-0700-000008000000}" name="BEANS, DRY EDIBLE, (EXCL CHICKPEAS &amp; LIMA), IRRIGATED, ENTIRE CROP - OPERATIONS WITH AREA HARVESTED"/>
    <tableColumn id="9" xr3:uid="{00000000-0010-0000-0700-000009000000}" name="BEANS, DRY EDIBLE, (EXCL CHICKPEAS &amp; LIMA), IRRIGATED, ENTIRE CROP - YIELD, MEASURED IN CWT / ACRE"/>
    <tableColumn id="10" xr3:uid="{00000000-0010-0000-0700-00000A000000}" name="BEANS, DRY EDIBLE, (EXCL CHICKPEAS &amp; LIMA), IRRIGATED, NONE OF CROP - ACRES HARVESTED"/>
    <tableColumn id="11" xr3:uid="{00000000-0010-0000-0700-00000B000000}" name="BEANS, DRY EDIBLE, (EXCL CHICKPEAS &amp; LIMA), IRRIGATED, NONE OF CROP - OPERATIONS WITH AREA HARVESTED"/>
    <tableColumn id="12" xr3:uid="{00000000-0010-0000-0700-00000C000000}" name="BEANS, DRY EDIBLE, (EXCL CHICKPEAS &amp; LIMA), IRRIGATED, NONE OF CROP - YIELD, MEASURED IN CWT / ACRE"/>
    <tableColumn id="13" xr3:uid="{00000000-0010-0000-0700-00000D000000}" name="BEANS, DRY EDIBLE, INCL CHICKPEAS, IRRIGATED - ACRES HARVESTED"/>
    <tableColumn id="14" xr3:uid="{00000000-0010-0000-0700-00000E000000}" name="BEANS, DRY EDIBLE, INCL CHICKPEAS, IRRIGATED - OPERATIONS WITH AREA HARVESTED"/>
    <tableColumn id="15" xr3:uid="{00000000-0010-0000-0700-00000F000000}" name="BEANS, DRY EDIBLE, INCL CHICKPEAS, IRRIGATED - WATER APPLIED, MEASURED IN ACRE FEET / ACRE"/>
    <tableColumn id="16" xr3:uid="{00000000-0010-0000-0700-000010000000}" name="BEANS, DRY EDIBLE, INCL CHICKPEAS, IRRIGATED - YIELD, MEASURED IN CWT / ACRE"/>
    <tableColumn id="17" xr3:uid="{00000000-0010-0000-0700-000011000000}" name="BEANS, GREEN, LIMA - ACRES HARVESTED"/>
    <tableColumn id="18" xr3:uid="{00000000-0010-0000-0700-000012000000}" name="BEANS, GREEN, LIMA - OPERATIONS WITH AREA HARVESTED"/>
    <tableColumn id="19" xr3:uid="{00000000-0010-0000-0700-000013000000}" name="BEANS, GREEN, LIMA, FRESH MARKET - ACRES HARVESTED"/>
    <tableColumn id="20" xr3:uid="{00000000-0010-0000-0700-000014000000}" name="BEANS, GREEN, LIMA, FRESH MARKET - OPERATIONS WITH AREA HARVESTED"/>
    <tableColumn id="21" xr3:uid="{00000000-0010-0000-0700-000015000000}" name="BEANS, GREEN, LIMA, PROCESSING - ACRES HARVESTED"/>
    <tableColumn id="22" xr3:uid="{00000000-0010-0000-0700-000016000000}" name="BEANS, GREEN, LIMA, PROCESSING - OPERATIONS WITH AREA HARVESTED"/>
    <tableColumn id="23" xr3:uid="{00000000-0010-0000-0700-000017000000}" name="BEANS, SNAP - ACRES HARVESTED"/>
    <tableColumn id="24" xr3:uid="{00000000-0010-0000-0700-000018000000}" name="BEANS, SNAP - OPERATIONS WITH AREA HARVESTED"/>
    <tableColumn id="25" xr3:uid="{00000000-0010-0000-0700-000019000000}" name="BEANS, SNAP, FRESH MARKET - ACRES HARVESTED"/>
    <tableColumn id="26" xr3:uid="{00000000-0010-0000-0700-00001A000000}" name="BEANS, SNAP, FRESH MARKET - OPERATIONS WITH AREA HARVESTED"/>
    <tableColumn id="27" xr3:uid="{00000000-0010-0000-0700-00001B000000}" name="BEANS, SNAP, PROCESSING - ACRES HARVESTED"/>
    <tableColumn id="28" xr3:uid="{00000000-0010-0000-0700-00001C000000}" name="BEANS, SNAP, PROCESSING - OPERATIONS WITH AREA HARVESTED"/>
  </tableColumns>
  <tableStyleInfo name="TableStyleLight9"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8000000}" name="T_PECANS" displayName="T_PECANS" ref="A1:M3">
  <autoFilter ref="A1:M3" xr:uid="{00000000-0009-0000-0100-000059000000}"/>
  <tableColumns count="13">
    <tableColumn id="1" xr3:uid="{00000000-0010-0000-5800-000001000000}" name="YEAR"/>
    <tableColumn id="2" xr3:uid="{00000000-0010-0000-5800-000002000000}" name="PECANS - ACRES BEARING"/>
    <tableColumn id="3" xr3:uid="{00000000-0010-0000-5800-000003000000}" name="PECANS - ACRES BEARING &amp; NON-BEARING"/>
    <tableColumn id="4" xr3:uid="{00000000-0010-0000-5800-000004000000}" name="PECANS - ACRES NON-BEARING"/>
    <tableColumn id="5" xr3:uid="{00000000-0010-0000-5800-000005000000}" name="PECANS - OPERATIONS WITH AREA BEARING"/>
    <tableColumn id="6" xr3:uid="{00000000-0010-0000-5800-000006000000}" name="PECANS - OPERATIONS WITH AREA BEARING &amp; NON-BEARING"/>
    <tableColumn id="7" xr3:uid="{00000000-0010-0000-5800-000007000000}" name="PECANS - OPERATIONS WITH AREA NON-BEARING"/>
    <tableColumn id="8" xr3:uid="{00000000-0010-0000-5800-000008000000}" name="PECANS, IMPROVED - ACRES BEARING"/>
    <tableColumn id="9" xr3:uid="{00000000-0010-0000-5800-000009000000}" name="PECANS, IMPROVED - ACRES BEARING &amp; NON-BEARING"/>
    <tableColumn id="10" xr3:uid="{00000000-0010-0000-5800-00000A000000}" name="PECANS, IMPROVED - ACRES NON-BEARING"/>
    <tableColumn id="11" xr3:uid="{00000000-0010-0000-5800-00000B000000}" name="PECANS, IMPROVED - OPERATIONS WITH AREA BEARING"/>
    <tableColumn id="12" xr3:uid="{00000000-0010-0000-5800-00000C000000}" name="PECANS, IMPROVED - OPERATIONS WITH AREA BEARING &amp; NON-BEARING"/>
    <tableColumn id="13" xr3:uid="{00000000-0010-0000-5800-00000D000000}" name="PECANS, IMPROVED - OPERATIONS WITH AREA NON-BEARING"/>
  </tableColumns>
  <tableStyleInfo name="TableStyleLight9"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9000000}" name="T_PEPPERS" displayName="T_PEPPERS" ref="A1:M6">
  <autoFilter ref="A1:M6" xr:uid="{00000000-0009-0000-0100-00005A000000}"/>
  <tableColumns count="13">
    <tableColumn id="1" xr3:uid="{00000000-0010-0000-5900-000001000000}" name="YEAR"/>
    <tableColumn id="2" xr3:uid="{00000000-0010-0000-5900-000002000000}" name="PEPPERS, BELL - ACRES HARVESTED"/>
    <tableColumn id="3" xr3:uid="{00000000-0010-0000-5900-000003000000}" name="PEPPERS, BELL - OPERATIONS WITH AREA HARVESTED"/>
    <tableColumn id="4" xr3:uid="{00000000-0010-0000-5900-000004000000}" name="PEPPERS, BELL, FRESH MARKET - ACRES HARVESTED"/>
    <tableColumn id="5" xr3:uid="{00000000-0010-0000-5900-000005000000}" name="PEPPERS, BELL, FRESH MARKET - OPERATIONS WITH AREA HARVESTED"/>
    <tableColumn id="6" xr3:uid="{00000000-0010-0000-5900-000006000000}" name="PEPPERS, BELL, PROCESSING - ACRES HARVESTED"/>
    <tableColumn id="7" xr3:uid="{00000000-0010-0000-5900-000007000000}" name="PEPPERS, BELL, PROCESSING - OPERATIONS WITH AREA HARVESTED"/>
    <tableColumn id="8" xr3:uid="{00000000-0010-0000-5900-000008000000}" name="PEPPERS, CHILE - ACRES HARVESTED"/>
    <tableColumn id="9" xr3:uid="{00000000-0010-0000-5900-000009000000}" name="PEPPERS, CHILE - OPERATIONS WITH AREA HARVESTED"/>
    <tableColumn id="10" xr3:uid="{00000000-0010-0000-5900-00000A000000}" name="PEPPERS, CHILE, FRESH MARKET - ACRES HARVESTED"/>
    <tableColumn id="11" xr3:uid="{00000000-0010-0000-5900-00000B000000}" name="PEPPERS, CHILE, FRESH MARKET - OPERATIONS WITH AREA HARVESTED"/>
    <tableColumn id="12" xr3:uid="{00000000-0010-0000-5900-00000C000000}" name="PEPPERS, CHILE, PROCESSING - ACRES HARVESTED"/>
    <tableColumn id="13" xr3:uid="{00000000-0010-0000-5900-00000D000000}" name="PEPPERS, CHILE, PROCESSING - OPERATIONS WITH AREA HARVESTED"/>
  </tableColumns>
  <tableStyleInfo name="TableStyleLight9"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A000000}" name="T_PERSIMMONS" displayName="T_PERSIMMONS" ref="A1:G7">
  <autoFilter ref="A1:G7" xr:uid="{00000000-0009-0000-0100-00005B000000}"/>
  <tableColumns count="7">
    <tableColumn id="1" xr3:uid="{00000000-0010-0000-5A00-000001000000}" name="YEAR"/>
    <tableColumn id="2" xr3:uid="{00000000-0010-0000-5A00-000002000000}" name="PERSIMMONS - ACRES BEARING"/>
    <tableColumn id="3" xr3:uid="{00000000-0010-0000-5A00-000003000000}" name="PERSIMMONS - ACRES BEARING &amp; NON-BEARING"/>
    <tableColumn id="4" xr3:uid="{00000000-0010-0000-5A00-000004000000}" name="PERSIMMONS - ACRES NON-BEARING"/>
    <tableColumn id="5" xr3:uid="{00000000-0010-0000-5A00-000005000000}" name="PERSIMMONS - OPERATIONS WITH AREA BEARING"/>
    <tableColumn id="6" xr3:uid="{00000000-0010-0000-5A00-000006000000}" name="PERSIMMONS - OPERATIONS WITH AREA BEARING &amp; NON-BEARING"/>
    <tableColumn id="7" xr3:uid="{00000000-0010-0000-5A00-000007000000}" name="PERSIMMONS - OPERATIONS WITH AREA NON-BEARING"/>
  </tableColumns>
  <tableStyleInfo name="TableStyleLight9"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B000000}" name="T_PINEAPPLES" displayName="T_PINEAPPLES" ref="A1:P7">
  <autoFilter ref="A1:P7" xr:uid="{00000000-0009-0000-0100-00005C000000}"/>
  <tableColumns count="16">
    <tableColumn id="1" xr3:uid="{00000000-0010-0000-5B00-000001000000}" name="YEAR"/>
    <tableColumn id="2" xr3:uid="{00000000-0010-0000-5B00-000002000000}" name="PINEAPPLES - ACRES BEARING"/>
    <tableColumn id="3" xr3:uid="{00000000-0010-0000-5B00-000003000000}" name="PINEAPPLES - ACRES BEARING &amp; NON-BEARING"/>
    <tableColumn id="4" xr3:uid="{00000000-0010-0000-5B00-000004000000}" name="PINEAPPLES - ACRES HARVESTED"/>
    <tableColumn id="5" xr3:uid="{00000000-0010-0000-5B00-000005000000}" name="PINEAPPLES - ACRES NON-BEARING"/>
    <tableColumn id="6" xr3:uid="{00000000-0010-0000-5B00-000006000000}" name="PINEAPPLES - ACRES NOT HARVESTED"/>
    <tableColumn id="7" xr3:uid="{00000000-0010-0000-5B00-000007000000}" name="PINEAPPLES - OPERATIONS WITH AREA BEARING"/>
    <tableColumn id="8" xr3:uid="{00000000-0010-0000-5B00-000008000000}" name="PINEAPPLES - OPERATIONS WITH AREA BEARING &amp; NON-BEARING"/>
    <tableColumn id="9" xr3:uid="{00000000-0010-0000-5B00-000009000000}" name="PINEAPPLES - OPERATIONS WITH AREA HARVESTED"/>
    <tableColumn id="10" xr3:uid="{00000000-0010-0000-5B00-00000A000000}" name="PINEAPPLES - OPERATIONS WITH AREA NON-BEARING"/>
    <tableColumn id="11" xr3:uid="{00000000-0010-0000-5B00-00000B000000}" name="PINEAPPLES - OPERATIONS WITH AREA NOT HARVESTED"/>
    <tableColumn id="12" xr3:uid="{00000000-0010-0000-5B00-00000C000000}" name="PINEAPPLES - PRODUCTION, MEASURED IN TONS"/>
    <tableColumn id="13" xr3:uid="{00000000-0010-0000-5B00-00000D000000}" name="PINEAPPLES, IRRIGATED - ACRES HARVESTED"/>
    <tableColumn id="14" xr3:uid="{00000000-0010-0000-5B00-00000E000000}" name="PINEAPPLES, IRRIGATED - ACRES NOT HARVESTED"/>
    <tableColumn id="15" xr3:uid="{00000000-0010-0000-5B00-00000F000000}" name="PINEAPPLES, IRRIGATED - OPERATIONS WITH AREA HARVESTED"/>
    <tableColumn id="16" xr3:uid="{00000000-0010-0000-5B00-000010000000}" name="PINEAPPLES, IRRIGATED - OPERATIONS WITH AREA NOT HARVESTED"/>
  </tableColumns>
  <tableStyleInfo name="TableStyleLight9"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C000000}" name="T_PLUM_APRICOT_HYBRIDS" displayName="T_PLUM_APRICOT_HYBRIDS" ref="A1:E2">
  <autoFilter ref="A1:E2" xr:uid="{00000000-0009-0000-0100-00005D000000}"/>
  <tableColumns count="5">
    <tableColumn id="1" xr3:uid="{00000000-0010-0000-5C00-000001000000}" name="YEAR"/>
    <tableColumn id="2" xr3:uid="{00000000-0010-0000-5C00-000002000000}" name="PLUM-APRICOT HYBRIDS, INCL PLUMCOTS &amp; PLUOTS - ACRES BEARING &amp; NON-BEARING"/>
    <tableColumn id="3" xr3:uid="{00000000-0010-0000-5C00-000003000000}" name="PLUM-APRICOT HYBRIDS, INCL PLUMCOTS &amp; PLUOTS - ACRES NON-BEARING"/>
    <tableColumn id="4" xr3:uid="{00000000-0010-0000-5C00-000004000000}" name="PLUM-APRICOT HYBRIDS, INCL PLUMCOTS &amp; PLUOTS - OPERATIONS WITH AREA BEARING &amp; NON-BEARING"/>
    <tableColumn id="5" xr3:uid="{00000000-0010-0000-5C00-000005000000}" name="PLUM-APRICOT HYBRIDS, INCL PLUMCOTS &amp; PLUOTS - OPERATIONS WITH AREA NON-BEARING"/>
  </tableColumns>
  <tableStyleInfo name="TableStyleLight9"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D000000}" name="T_PLUMS" displayName="T_PLUMS" ref="A1:G2">
  <autoFilter ref="A1:G2" xr:uid="{00000000-0009-0000-0100-00005E000000}"/>
  <tableColumns count="7">
    <tableColumn id="1" xr3:uid="{00000000-0010-0000-5D00-000001000000}" name="YEAR"/>
    <tableColumn id="2" xr3:uid="{00000000-0010-0000-5D00-000002000000}" name="PLUMS - ACRES BEARING"/>
    <tableColumn id="3" xr3:uid="{00000000-0010-0000-5D00-000003000000}" name="PLUMS - ACRES BEARING &amp; NON-BEARING"/>
    <tableColumn id="4" xr3:uid="{00000000-0010-0000-5D00-000004000000}" name="PLUMS - ACRES NON-BEARING"/>
    <tableColumn id="5" xr3:uid="{00000000-0010-0000-5D00-000005000000}" name="PLUMS - OPERATIONS WITH AREA BEARING"/>
    <tableColumn id="6" xr3:uid="{00000000-0010-0000-5D00-000006000000}" name="PLUMS - OPERATIONS WITH AREA BEARING &amp; NON-BEARING"/>
    <tableColumn id="7" xr3:uid="{00000000-0010-0000-5D00-000007000000}" name="PLUMS - OPERATIONS WITH AREA NON-BEARING"/>
  </tableColumns>
  <tableStyleInfo name="TableStyleLight9"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E000000}" name="T_PLUMS___PRUNES" displayName="T_PLUMS___PRUNES" ref="A1:G6">
  <autoFilter ref="A1:G6" xr:uid="{00000000-0009-0000-0100-00005F000000}"/>
  <tableColumns count="7">
    <tableColumn id="1" xr3:uid="{00000000-0010-0000-5E00-000001000000}" name="YEAR"/>
    <tableColumn id="2" xr3:uid="{00000000-0010-0000-5E00-000002000000}" name="PLUMS &amp; PRUNES - ACRES BEARING"/>
    <tableColumn id="3" xr3:uid="{00000000-0010-0000-5E00-000003000000}" name="PLUMS &amp; PRUNES - ACRES BEARING &amp; NON-BEARING"/>
    <tableColumn id="4" xr3:uid="{00000000-0010-0000-5E00-000004000000}" name="PLUMS &amp; PRUNES - ACRES NON-BEARING"/>
    <tableColumn id="5" xr3:uid="{00000000-0010-0000-5E00-000005000000}" name="PLUMS &amp; PRUNES - OPERATIONS WITH AREA BEARING"/>
    <tableColumn id="6" xr3:uid="{00000000-0010-0000-5E00-000006000000}" name="PLUMS &amp; PRUNES - OPERATIONS WITH AREA BEARING &amp; NON-BEARING"/>
    <tableColumn id="7" xr3:uid="{00000000-0010-0000-5E00-000007000000}" name="PLUMS &amp; PRUNES - OPERATIONS WITH AREA NON-BEARING"/>
  </tableColumns>
  <tableStyleInfo name="TableStyleLight9"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F000000}" name="T_POMEGRANATES" displayName="T_POMEGRANATES" ref="A1:G6">
  <autoFilter ref="A1:G6" xr:uid="{00000000-0009-0000-0100-000060000000}"/>
  <tableColumns count="7">
    <tableColumn id="1" xr3:uid="{00000000-0010-0000-5F00-000001000000}" name="YEAR"/>
    <tableColumn id="2" xr3:uid="{00000000-0010-0000-5F00-000002000000}" name="POMEGRANATES - ACRES BEARING"/>
    <tableColumn id="3" xr3:uid="{00000000-0010-0000-5F00-000003000000}" name="POMEGRANATES - ACRES BEARING &amp; NON-BEARING"/>
    <tableColumn id="4" xr3:uid="{00000000-0010-0000-5F00-000004000000}" name="POMEGRANATES - ACRES NON-BEARING"/>
    <tableColumn id="5" xr3:uid="{00000000-0010-0000-5F00-000005000000}" name="POMEGRANATES - OPERATIONS WITH AREA BEARING"/>
    <tableColumn id="6" xr3:uid="{00000000-0010-0000-5F00-000006000000}" name="POMEGRANATES - OPERATIONS WITH AREA BEARING &amp; NON-BEARING"/>
    <tableColumn id="7" xr3:uid="{00000000-0010-0000-5F00-000007000000}" name="POMEGRANATES - OPERATIONS WITH AREA NON-BEARING"/>
  </tableColumns>
  <tableStyleInfo name="TableStyleLight9"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0000000}" name="T_POTATOES" displayName="T_POTATOES" ref="A1:R9">
  <autoFilter ref="A1:R9" xr:uid="{00000000-0009-0000-0100-000061000000}"/>
  <tableColumns count="18">
    <tableColumn id="1" xr3:uid="{00000000-0010-0000-6000-000001000000}" name="YEAR"/>
    <tableColumn id="2" xr3:uid="{00000000-0010-0000-6000-000002000000}" name="POTATOES - ACRES HARVESTED"/>
    <tableColumn id="3" xr3:uid="{00000000-0010-0000-6000-000003000000}" name="POTATOES - OPERATIONS WITH AREA HARVESTED"/>
    <tableColumn id="4" xr3:uid="{00000000-0010-0000-6000-000004000000}" name="POTATOES - PRODUCTION, MEASURED IN CWT"/>
    <tableColumn id="5" xr3:uid="{00000000-0010-0000-6000-000005000000}" name="POTATOES, FRESH MARKET - ACRES HARVESTED"/>
    <tableColumn id="6" xr3:uid="{00000000-0010-0000-6000-000006000000}" name="POTATOES, FRESH MARKET - OPERATIONS WITH AREA HARVESTED"/>
    <tableColumn id="7" xr3:uid="{00000000-0010-0000-6000-000007000000}" name="POTATOES, IRRIGATED - ACRES HARVESTED"/>
    <tableColumn id="8" xr3:uid="{00000000-0010-0000-6000-000008000000}" name="POTATOES, IRRIGATED - OPERATIONS WITH AREA HARVESTED"/>
    <tableColumn id="9" xr3:uid="{00000000-0010-0000-6000-000009000000}" name="POTATOES, IRRIGATED - WATER APPLIED, MEASURED IN ACRE FEET / ACRE"/>
    <tableColumn id="10" xr3:uid="{00000000-0010-0000-6000-00000A000000}" name="POTATOES, IRRIGATED - YIELD, MEASURED IN CWT / ACRE"/>
    <tableColumn id="11" xr3:uid="{00000000-0010-0000-6000-00000B000000}" name="POTATOES, IRRIGATED, ENTIRE CROP - ACRES HARVESTED"/>
    <tableColumn id="12" xr3:uid="{00000000-0010-0000-6000-00000C000000}" name="POTATOES, IRRIGATED, ENTIRE CROP - OPERATIONS WITH AREA HARVESTED"/>
    <tableColumn id="13" xr3:uid="{00000000-0010-0000-6000-00000D000000}" name="POTATOES, IRRIGATED, ENTIRE CROP - YIELD, MEASURED IN CWT / ACRE"/>
    <tableColumn id="14" xr3:uid="{00000000-0010-0000-6000-00000E000000}" name="POTATOES, IRRIGATED, NONE OF CROP - ACRES HARVESTED"/>
    <tableColumn id="15" xr3:uid="{00000000-0010-0000-6000-00000F000000}" name="POTATOES, IRRIGATED, NONE OF CROP - OPERATIONS WITH AREA HARVESTED"/>
    <tableColumn id="16" xr3:uid="{00000000-0010-0000-6000-000010000000}" name="POTATOES, IRRIGATED, NONE OF CROP - YIELD, MEASURED IN CWT / ACRE"/>
    <tableColumn id="17" xr3:uid="{00000000-0010-0000-6000-000011000000}" name="POTATOES, PROCESSING - ACRES HARVESTED"/>
    <tableColumn id="18" xr3:uid="{00000000-0010-0000-6000-000012000000}" name="POTATOES, PROCESSING - OPERATIONS WITH AREA HARVESTED"/>
  </tableColumns>
  <tableStyleInfo name="TableStyleLight9"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1000000}" name="T_PUMPKINS" displayName="T_PUMPKINS" ref="A1:G7">
  <autoFilter ref="A1:G7" xr:uid="{00000000-0009-0000-0100-000062000000}"/>
  <tableColumns count="7">
    <tableColumn id="1" xr3:uid="{00000000-0010-0000-6100-000001000000}" name="YEAR"/>
    <tableColumn id="2" xr3:uid="{00000000-0010-0000-6100-000002000000}" name="PUMPKINS - ACRES HARVESTED"/>
    <tableColumn id="3" xr3:uid="{00000000-0010-0000-6100-000003000000}" name="PUMPKINS - OPERATIONS WITH AREA HARVESTED"/>
    <tableColumn id="4" xr3:uid="{00000000-0010-0000-6100-000004000000}" name="PUMPKINS, FRESH MARKET - ACRES HARVESTED"/>
    <tableColumn id="5" xr3:uid="{00000000-0010-0000-6100-000005000000}" name="PUMPKINS, FRESH MARKET - OPERATIONS WITH AREA HARVESTED"/>
    <tableColumn id="6" xr3:uid="{00000000-0010-0000-6100-000006000000}" name="PUMPKINS, PROCESSING - ACRES HARVESTED"/>
    <tableColumn id="7" xr3:uid="{00000000-0010-0000-6100-000007000000}" name="PUMPKINS, PROCESSING - OPERATIONS WITH AREA HARVESTED"/>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00.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08.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0.xml.rels><?xml version="1.0" encoding="UTF-8" standalone="yes"?>
<Relationships xmlns="http://schemas.openxmlformats.org/package/2006/relationships"><Relationship Id="rId1" Type="http://schemas.openxmlformats.org/officeDocument/2006/relationships/table" Target="../tables/table110.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0.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123.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75.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76.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77.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78.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79.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0.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81.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82.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83.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84.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85.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86.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87.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88.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89.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0.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91.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92.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93.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94.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95.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tabColor rgb="FF92D050"/>
  </sheetPr>
  <dimension ref="A1:D134"/>
  <sheetViews>
    <sheetView tabSelected="1" topLeftCell="A124" workbookViewId="0">
      <selection activeCell="K11" sqref="K11"/>
    </sheetView>
  </sheetViews>
  <sheetFormatPr defaultRowHeight="15" x14ac:dyDescent="0.25"/>
  <cols>
    <col min="1" max="1" width="17.7109375" style="2" bestFit="1" customWidth="1"/>
    <col min="2" max="2" width="32.28515625" customWidth="1"/>
    <col min="3" max="3" width="13.5703125" customWidth="1"/>
    <col min="4" max="4" width="30.85546875" customWidth="1"/>
  </cols>
  <sheetData>
    <row r="1" spans="1:4" x14ac:dyDescent="0.25">
      <c r="A1" s="12" t="s">
        <v>1086</v>
      </c>
      <c r="B1" s="12" t="s">
        <v>1084</v>
      </c>
    </row>
    <row r="2" spans="1:4" x14ac:dyDescent="0.25">
      <c r="A2" s="12" t="s">
        <v>1087</v>
      </c>
      <c r="B2" s="12" t="s">
        <v>1082</v>
      </c>
    </row>
    <row r="3" spans="1:4" x14ac:dyDescent="0.25">
      <c r="A3" s="12" t="s">
        <v>1088</v>
      </c>
      <c r="B3" s="12" t="s">
        <v>1083</v>
      </c>
    </row>
    <row r="4" spans="1:4" x14ac:dyDescent="0.25">
      <c r="A4" s="12" t="s">
        <v>1093</v>
      </c>
      <c r="B4" s="12" t="s">
        <v>1096</v>
      </c>
    </row>
    <row r="5" spans="1:4" x14ac:dyDescent="0.25">
      <c r="A5" s="12" t="s">
        <v>1094</v>
      </c>
      <c r="B5" s="12" t="s">
        <v>1095</v>
      </c>
    </row>
    <row r="7" spans="1:4" x14ac:dyDescent="0.25">
      <c r="A7" s="13" t="s">
        <v>1091</v>
      </c>
      <c r="B7" s="7" t="s">
        <v>1085</v>
      </c>
      <c r="C7" s="15" t="s">
        <v>1081</v>
      </c>
      <c r="D7" s="8" t="s">
        <v>1092</v>
      </c>
    </row>
    <row r="8" spans="1:4" x14ac:dyDescent="0.25">
      <c r="A8" s="3">
        <v>1</v>
      </c>
      <c r="B8" s="5" t="str">
        <f>HYPERLINK("#'ALMONDS'!A1","ALMONDS")</f>
        <v>ALMONDS</v>
      </c>
      <c r="C8" s="6" t="s">
        <v>1061</v>
      </c>
      <c r="D8" s="4" t="s">
        <v>1062</v>
      </c>
    </row>
    <row r="9" spans="1:4" x14ac:dyDescent="0.25">
      <c r="A9" s="3">
        <v>2</v>
      </c>
      <c r="B9" s="5" t="str">
        <f>HYPERLINK("#'APPLES'!A1","APPLES")</f>
        <v>APPLES</v>
      </c>
      <c r="C9" s="6" t="s">
        <v>1063</v>
      </c>
      <c r="D9" s="4" t="s">
        <v>1062</v>
      </c>
    </row>
    <row r="10" spans="1:4" x14ac:dyDescent="0.25">
      <c r="A10" s="3">
        <v>3</v>
      </c>
      <c r="B10" s="5" t="str">
        <f>HYPERLINK("#'APRICOTS'!A1","APRICOTS")</f>
        <v>APRICOTS</v>
      </c>
      <c r="C10" s="6" t="s">
        <v>1061</v>
      </c>
      <c r="D10" s="4" t="s">
        <v>1062</v>
      </c>
    </row>
    <row r="11" spans="1:4" x14ac:dyDescent="0.25">
      <c r="A11" s="3">
        <v>4</v>
      </c>
      <c r="B11" s="5" t="str">
        <f>HYPERLINK("#'ARTICHOKES'!A1","ARTICHOKES")</f>
        <v>ARTICHOKES</v>
      </c>
      <c r="C11" s="6" t="s">
        <v>1064</v>
      </c>
      <c r="D11" s="4" t="s">
        <v>1065</v>
      </c>
    </row>
    <row r="12" spans="1:4" x14ac:dyDescent="0.25">
      <c r="A12" s="3">
        <v>5</v>
      </c>
      <c r="B12" s="5" t="str">
        <f>HYPERLINK("#'ASPARAGUS'!A1","ASPARAGUS")</f>
        <v>ASPARAGUS</v>
      </c>
      <c r="C12" s="6" t="s">
        <v>1064</v>
      </c>
      <c r="D12" s="4" t="s">
        <v>1065</v>
      </c>
    </row>
    <row r="13" spans="1:4" x14ac:dyDescent="0.25">
      <c r="A13" s="3">
        <v>6</v>
      </c>
      <c r="B13" s="5" t="str">
        <f>HYPERLINK("#'AVOCADOS'!A1","AVOCADOS")</f>
        <v>AVOCADOS</v>
      </c>
      <c r="C13" s="6" t="s">
        <v>1064</v>
      </c>
      <c r="D13" s="4" t="s">
        <v>1062</v>
      </c>
    </row>
    <row r="14" spans="1:4" x14ac:dyDescent="0.25">
      <c r="A14" s="3">
        <v>7</v>
      </c>
      <c r="B14" s="5" t="str">
        <f>HYPERLINK("#'BANANAS'!A1","BANANAS")</f>
        <v>BANANAS</v>
      </c>
      <c r="C14" s="6" t="s">
        <v>1064</v>
      </c>
      <c r="D14" s="4" t="s">
        <v>1062</v>
      </c>
    </row>
    <row r="15" spans="1:4" x14ac:dyDescent="0.25">
      <c r="A15" s="3">
        <v>8</v>
      </c>
      <c r="B15" s="5" t="str">
        <f>HYPERLINK("#'BEANS'!A1","BEANS")</f>
        <v>BEANS</v>
      </c>
      <c r="C15" s="6" t="s">
        <v>1064</v>
      </c>
      <c r="D15" s="4" t="s">
        <v>1066</v>
      </c>
    </row>
    <row r="16" spans="1:4" x14ac:dyDescent="0.25">
      <c r="A16" s="3">
        <v>9</v>
      </c>
      <c r="B16" s="5" t="str">
        <f>HYPERLINK("#'BEETS'!A1","BEETS")</f>
        <v>BEETS</v>
      </c>
      <c r="C16" s="6" t="s">
        <v>1064</v>
      </c>
      <c r="D16" s="4" t="s">
        <v>1065</v>
      </c>
    </row>
    <row r="17" spans="1:4" x14ac:dyDescent="0.25">
      <c r="A17" s="3">
        <v>10</v>
      </c>
      <c r="B17" s="5" t="str">
        <f>HYPERLINK("#'BERRY TOTALS'!A1","BERRY TOTALS")</f>
        <v>BERRY TOTALS</v>
      </c>
      <c r="C17" s="6" t="s">
        <v>1067</v>
      </c>
      <c r="D17" s="4" t="s">
        <v>1062</v>
      </c>
    </row>
    <row r="18" spans="1:4" x14ac:dyDescent="0.25">
      <c r="A18" s="3">
        <v>11</v>
      </c>
      <c r="B18" s="5" t="str">
        <f>HYPERLINK("#'BLACKBERRIES'!A1","BLACKBERRIES")</f>
        <v>BLACKBERRIES</v>
      </c>
      <c r="C18" s="6" t="s">
        <v>1068</v>
      </c>
      <c r="D18" s="4" t="s">
        <v>1062</v>
      </c>
    </row>
    <row r="19" spans="1:4" x14ac:dyDescent="0.25">
      <c r="A19" s="3">
        <v>12</v>
      </c>
      <c r="B19" s="5" t="str">
        <f>HYPERLINK("#'BLUEBERRIES'!A1","BLUEBERRIES")</f>
        <v>BLUEBERRIES</v>
      </c>
      <c r="C19" s="6" t="s">
        <v>1068</v>
      </c>
      <c r="D19" s="4" t="s">
        <v>1062</v>
      </c>
    </row>
    <row r="20" spans="1:4" x14ac:dyDescent="0.25">
      <c r="A20" s="3">
        <v>13</v>
      </c>
      <c r="B20" s="5" t="str">
        <f>HYPERLINK("#'BROCCOLI'!A1","BROCCOLI")</f>
        <v>BROCCOLI</v>
      </c>
      <c r="C20" s="6" t="s">
        <v>1064</v>
      </c>
      <c r="D20" s="4" t="s">
        <v>1065</v>
      </c>
    </row>
    <row r="21" spans="1:4" x14ac:dyDescent="0.25">
      <c r="A21" s="3">
        <v>14</v>
      </c>
      <c r="B21" s="5" t="str">
        <f>HYPERLINK("#'BRUSSELS SPROUTS'!A1","BRUSSELS SPROUTS")</f>
        <v>BRUSSELS SPROUTS</v>
      </c>
      <c r="C21" s="6" t="s">
        <v>1069</v>
      </c>
      <c r="D21" s="4" t="s">
        <v>1065</v>
      </c>
    </row>
    <row r="22" spans="1:4" x14ac:dyDescent="0.25">
      <c r="A22" s="3">
        <v>15</v>
      </c>
      <c r="B22" s="5" t="str">
        <f>HYPERLINK("#'CABBAGE'!A1","CABBAGE")</f>
        <v>CABBAGE</v>
      </c>
      <c r="C22" s="6" t="s">
        <v>1064</v>
      </c>
      <c r="D22" s="4" t="s">
        <v>1065</v>
      </c>
    </row>
    <row r="23" spans="1:4" x14ac:dyDescent="0.25">
      <c r="A23" s="3">
        <v>16</v>
      </c>
      <c r="B23" s="5" t="str">
        <f>HYPERLINK("#'CARROTS'!A1","CARROTS")</f>
        <v>CARROTS</v>
      </c>
      <c r="C23" s="6" t="s">
        <v>1064</v>
      </c>
      <c r="D23" s="4" t="s">
        <v>1065</v>
      </c>
    </row>
    <row r="24" spans="1:4" x14ac:dyDescent="0.25">
      <c r="A24" s="3">
        <v>17</v>
      </c>
      <c r="B24" s="5" t="str">
        <f>HYPERLINK("#'CAULIFLOWER'!A1","CAULIFLOWER")</f>
        <v>CAULIFLOWER</v>
      </c>
      <c r="C24" s="6" t="s">
        <v>1064</v>
      </c>
      <c r="D24" s="4" t="s">
        <v>1065</v>
      </c>
    </row>
    <row r="25" spans="1:4" x14ac:dyDescent="0.25">
      <c r="A25" s="3">
        <v>18</v>
      </c>
      <c r="B25" s="5" t="str">
        <f>HYPERLINK("#'CELERY'!A1","CELERY")</f>
        <v>CELERY</v>
      </c>
      <c r="C25" s="6" t="s">
        <v>1064</v>
      </c>
      <c r="D25" s="4" t="s">
        <v>1065</v>
      </c>
    </row>
    <row r="26" spans="1:4" x14ac:dyDescent="0.25">
      <c r="A26" s="3">
        <v>19</v>
      </c>
      <c r="B26" s="5" t="str">
        <f>HYPERLINK("#'CHERIMOYAS'!A1","CHERIMOYAS")</f>
        <v>CHERIMOYAS</v>
      </c>
      <c r="C26" s="6" t="s">
        <v>1069</v>
      </c>
      <c r="D26" s="4" t="s">
        <v>1062</v>
      </c>
    </row>
    <row r="27" spans="1:4" x14ac:dyDescent="0.25">
      <c r="A27" s="3">
        <v>20</v>
      </c>
      <c r="B27" s="5" t="str">
        <f>HYPERLINK("#'CHERRIES'!A1","CHERRIES")</f>
        <v>CHERRIES</v>
      </c>
      <c r="C27" s="6" t="s">
        <v>1070</v>
      </c>
      <c r="D27" s="4" t="s">
        <v>1062</v>
      </c>
    </row>
    <row r="28" spans="1:4" x14ac:dyDescent="0.25">
      <c r="A28" s="3">
        <v>21</v>
      </c>
      <c r="B28" s="5" t="str">
        <f>HYPERLINK("#'CHESTNUTS'!A1","CHESTNUTS")</f>
        <v>CHESTNUTS</v>
      </c>
      <c r="C28" s="6" t="s">
        <v>1071</v>
      </c>
      <c r="D28" s="4" t="s">
        <v>1062</v>
      </c>
    </row>
    <row r="29" spans="1:4" x14ac:dyDescent="0.25">
      <c r="A29" s="3">
        <v>22</v>
      </c>
      <c r="B29" s="5" t="str">
        <f>HYPERLINK("#'CHICORY'!A1","CHICORY")</f>
        <v>CHICORY</v>
      </c>
      <c r="C29" s="6" t="s">
        <v>1069</v>
      </c>
      <c r="D29" s="4" t="s">
        <v>1065</v>
      </c>
    </row>
    <row r="30" spans="1:4" x14ac:dyDescent="0.25">
      <c r="A30" s="3">
        <v>23</v>
      </c>
      <c r="B30" s="5" t="str">
        <f>HYPERLINK("#'CITRUS TOTALS'!A1","CITRUS TOTALS")</f>
        <v>CITRUS TOTALS</v>
      </c>
      <c r="C30" s="6" t="s">
        <v>1064</v>
      </c>
      <c r="D30" s="4" t="s">
        <v>1062</v>
      </c>
    </row>
    <row r="31" spans="1:4" x14ac:dyDescent="0.25">
      <c r="A31" s="3">
        <v>24</v>
      </c>
      <c r="B31" s="5" t="str">
        <f>HYPERLINK("#'CITRUS, OTHER'!A1","CITRUS, OTHER")</f>
        <v>CITRUS, OTHER</v>
      </c>
      <c r="C31" s="6" t="s">
        <v>1064</v>
      </c>
      <c r="D31" s="4" t="s">
        <v>1062</v>
      </c>
    </row>
    <row r="32" spans="1:4" x14ac:dyDescent="0.25">
      <c r="A32" s="3">
        <v>25</v>
      </c>
      <c r="B32" s="5" t="str">
        <f>HYPERLINK("#'COFFEE'!A1","COFFEE")</f>
        <v>COFFEE</v>
      </c>
      <c r="C32" s="6" t="s">
        <v>1064</v>
      </c>
      <c r="D32" s="4" t="s">
        <v>1062</v>
      </c>
    </row>
    <row r="33" spans="1:4" x14ac:dyDescent="0.25">
      <c r="A33" s="3">
        <v>26</v>
      </c>
      <c r="B33" s="5" t="str">
        <f>HYPERLINK("#'CORN'!A1","CORN")</f>
        <v>CORN</v>
      </c>
      <c r="C33" s="6" t="s">
        <v>1072</v>
      </c>
      <c r="D33" s="4" t="s">
        <v>1073</v>
      </c>
    </row>
    <row r="34" spans="1:4" x14ac:dyDescent="0.25">
      <c r="A34" s="3">
        <v>27</v>
      </c>
      <c r="B34" s="5" t="str">
        <f>HYPERLINK("#'CROP TOTALS'!A1","CROP TOTALS")</f>
        <v>CROP TOTALS</v>
      </c>
      <c r="C34" s="6" t="s">
        <v>1064</v>
      </c>
      <c r="D34" s="4" t="s">
        <v>1074</v>
      </c>
    </row>
    <row r="35" spans="1:4" x14ac:dyDescent="0.25">
      <c r="A35" s="3">
        <v>28</v>
      </c>
      <c r="B35" s="5" t="str">
        <f>HYPERLINK("#'CROPS, OTHER'!A1","CROPS, OTHER")</f>
        <v>CROPS, OTHER</v>
      </c>
      <c r="C35" s="6" t="s">
        <v>1075</v>
      </c>
      <c r="D35" s="4" t="s">
        <v>1074</v>
      </c>
    </row>
    <row r="36" spans="1:4" x14ac:dyDescent="0.25">
      <c r="A36" s="3">
        <v>29</v>
      </c>
      <c r="B36" s="5" t="str">
        <f>HYPERLINK("#'CUCUMBERS'!A1","CUCUMBERS")</f>
        <v>CUCUMBERS</v>
      </c>
      <c r="C36" s="6" t="s">
        <v>1064</v>
      </c>
      <c r="D36" s="4" t="s">
        <v>1065</v>
      </c>
    </row>
    <row r="37" spans="1:4" x14ac:dyDescent="0.25">
      <c r="A37" s="3">
        <v>30</v>
      </c>
      <c r="B37" s="5" t="str">
        <f>HYPERLINK("#'CURRANTS'!A1","CURRANTS")</f>
        <v>CURRANTS</v>
      </c>
      <c r="C37" s="6" t="s">
        <v>1068</v>
      </c>
      <c r="D37" s="4" t="s">
        <v>1062</v>
      </c>
    </row>
    <row r="38" spans="1:4" x14ac:dyDescent="0.25">
      <c r="A38" s="3">
        <v>31</v>
      </c>
      <c r="B38" s="5" t="str">
        <f>HYPERLINK("#'DAIKON'!A1","DAIKON")</f>
        <v>DAIKON</v>
      </c>
      <c r="C38" s="6" t="s">
        <v>1064</v>
      </c>
      <c r="D38" s="4" t="s">
        <v>1065</v>
      </c>
    </row>
    <row r="39" spans="1:4" x14ac:dyDescent="0.25">
      <c r="A39" s="3">
        <v>32</v>
      </c>
      <c r="B39" s="5" t="str">
        <f>HYPERLINK("#'DATES'!A1","DATES")</f>
        <v>DATES</v>
      </c>
      <c r="C39" s="6" t="s">
        <v>1068</v>
      </c>
      <c r="D39" s="4" t="s">
        <v>1062</v>
      </c>
    </row>
    <row r="40" spans="1:4" x14ac:dyDescent="0.25">
      <c r="A40" s="3">
        <v>33</v>
      </c>
      <c r="B40" s="5" t="str">
        <f>HYPERLINK("#'EGGPLANT'!A1","EGGPLANT")</f>
        <v>EGGPLANT</v>
      </c>
      <c r="C40" s="6" t="s">
        <v>1064</v>
      </c>
      <c r="D40" s="4" t="s">
        <v>1065</v>
      </c>
    </row>
    <row r="41" spans="1:4" x14ac:dyDescent="0.25">
      <c r="A41" s="3">
        <v>34</v>
      </c>
      <c r="B41" s="5" t="str">
        <f>HYPERLINK("#'ELDERBERRIES'!A1","ELDERBERRIES")</f>
        <v>ELDERBERRIES</v>
      </c>
      <c r="C41" s="6" t="s">
        <v>1068</v>
      </c>
      <c r="D41" s="4" t="s">
        <v>1062</v>
      </c>
    </row>
    <row r="42" spans="1:4" x14ac:dyDescent="0.25">
      <c r="A42" s="3">
        <v>35</v>
      </c>
      <c r="B42" s="5" t="str">
        <f>HYPERLINK("#'ESCAROLE &amp; ENDIVE'!A1","ESCAROLE &amp; ENDIVE")</f>
        <v>ESCAROLE &amp; ENDIVE</v>
      </c>
      <c r="C42" s="6" t="s">
        <v>1069</v>
      </c>
      <c r="D42" s="4" t="s">
        <v>1065</v>
      </c>
    </row>
    <row r="43" spans="1:4" x14ac:dyDescent="0.25">
      <c r="A43" s="3">
        <v>36</v>
      </c>
      <c r="B43" s="5" t="str">
        <f>HYPERLINK("#'FIELD CROPS, OTHER'!A1","FIELD CROPS, OTHER")</f>
        <v>FIELD CROPS, OTHER</v>
      </c>
      <c r="C43" s="6" t="s">
        <v>1064</v>
      </c>
      <c r="D43" s="4" t="s">
        <v>1073</v>
      </c>
    </row>
    <row r="44" spans="1:4" x14ac:dyDescent="0.25">
      <c r="A44" s="3">
        <v>37</v>
      </c>
      <c r="B44" s="5" t="str">
        <f>HYPERLINK("#'FIGS'!A1","FIGS")</f>
        <v>FIGS</v>
      </c>
      <c r="C44" s="6" t="s">
        <v>1068</v>
      </c>
      <c r="D44" s="4" t="s">
        <v>1062</v>
      </c>
    </row>
    <row r="45" spans="1:4" x14ac:dyDescent="0.25">
      <c r="A45" s="3">
        <v>38</v>
      </c>
      <c r="B45" s="5" t="str">
        <f>HYPERLINK("#'FRUIT &amp; TREE NUT TOTALS'!A1","FRUIT &amp; TREE NUT TOTALS")</f>
        <v>FRUIT &amp; TREE NUT TOTALS</v>
      </c>
      <c r="C45" s="6" t="s">
        <v>1064</v>
      </c>
      <c r="D45" s="4" t="s">
        <v>1062</v>
      </c>
    </row>
    <row r="46" spans="1:4" x14ac:dyDescent="0.25">
      <c r="A46" s="3">
        <v>39</v>
      </c>
      <c r="B46" s="5" t="str">
        <f>HYPERLINK("#'GARLIC'!A1","GARLIC")</f>
        <v>GARLIC</v>
      </c>
      <c r="C46" s="6" t="s">
        <v>1063</v>
      </c>
      <c r="D46" s="4" t="s">
        <v>1065</v>
      </c>
    </row>
    <row r="47" spans="1:4" x14ac:dyDescent="0.25">
      <c r="A47" s="3">
        <v>40</v>
      </c>
      <c r="B47" s="5" t="str">
        <f>HYPERLINK("#'GINGER ROOT'!A1","GINGER ROOT")</f>
        <v>GINGER ROOT</v>
      </c>
      <c r="C47" s="6" t="s">
        <v>1064</v>
      </c>
      <c r="D47" s="4" t="s">
        <v>1065</v>
      </c>
    </row>
    <row r="48" spans="1:4" x14ac:dyDescent="0.25">
      <c r="A48" s="3">
        <v>41</v>
      </c>
      <c r="B48" s="5" t="str">
        <f>HYPERLINK("#'GOOSEBERRIES'!A1","GOOSEBERRIES")</f>
        <v>GOOSEBERRIES</v>
      </c>
      <c r="C48" s="6" t="s">
        <v>1068</v>
      </c>
      <c r="D48" s="4" t="s">
        <v>1062</v>
      </c>
    </row>
    <row r="49" spans="1:4" x14ac:dyDescent="0.25">
      <c r="A49" s="3">
        <v>42</v>
      </c>
      <c r="B49" s="5" t="str">
        <f>HYPERLINK("#'GOURDS'!A1","GOURDS")</f>
        <v>GOURDS</v>
      </c>
      <c r="C49" s="6" t="s">
        <v>1068</v>
      </c>
      <c r="D49" s="4" t="s">
        <v>1065</v>
      </c>
    </row>
    <row r="50" spans="1:4" x14ac:dyDescent="0.25">
      <c r="A50" s="3">
        <v>43</v>
      </c>
      <c r="B50" s="5" t="str">
        <f>HYPERLINK("#'GRAIN'!A1","GRAIN")</f>
        <v>GRAIN</v>
      </c>
      <c r="C50" s="6" t="s">
        <v>1063</v>
      </c>
      <c r="D50" s="4" t="s">
        <v>1073</v>
      </c>
    </row>
    <row r="51" spans="1:4" x14ac:dyDescent="0.25">
      <c r="A51" s="3">
        <v>44</v>
      </c>
      <c r="B51" s="5" t="str">
        <f>HYPERLINK("#'GRAPEFRUIT'!A1","GRAPEFRUIT")</f>
        <v>GRAPEFRUIT</v>
      </c>
      <c r="C51" s="6" t="s">
        <v>1064</v>
      </c>
      <c r="D51" s="4" t="s">
        <v>1062</v>
      </c>
    </row>
    <row r="52" spans="1:4" x14ac:dyDescent="0.25">
      <c r="A52" s="3">
        <v>45</v>
      </c>
      <c r="B52" s="5" t="str">
        <f>HYPERLINK("#'GRAPES'!A1","GRAPES")</f>
        <v>GRAPES</v>
      </c>
      <c r="C52" s="6" t="s">
        <v>1063</v>
      </c>
      <c r="D52" s="4" t="s">
        <v>1062</v>
      </c>
    </row>
    <row r="53" spans="1:4" x14ac:dyDescent="0.25">
      <c r="A53" s="3">
        <v>46</v>
      </c>
      <c r="B53" s="5" t="str">
        <f>HYPERLINK("#'GRASSES &amp; LEGUMES TOTALS'!A1","GRASSES &amp; LEGUMES TOTALS")</f>
        <v>GRASSES &amp; LEGUMES TOTALS</v>
      </c>
      <c r="C53" s="6" t="s">
        <v>1061</v>
      </c>
      <c r="D53" s="4" t="s">
        <v>1073</v>
      </c>
    </row>
    <row r="54" spans="1:4" x14ac:dyDescent="0.25">
      <c r="A54" s="3">
        <v>47</v>
      </c>
      <c r="B54" s="5" t="str">
        <f>HYPERLINK("#'GRASSES &amp; LEGUMES, OTHER'!A1","GRASSES &amp; LEGUMES, OTHER")</f>
        <v>GRASSES &amp; LEGUMES, OTHER</v>
      </c>
      <c r="C54" s="6" t="s">
        <v>1061</v>
      </c>
      <c r="D54" s="4" t="s">
        <v>1073</v>
      </c>
    </row>
    <row r="55" spans="1:4" x14ac:dyDescent="0.25">
      <c r="A55" s="3">
        <v>48</v>
      </c>
      <c r="B55" s="5" t="str">
        <f>HYPERLINK("#'GREENS'!A1","GREENS")</f>
        <v>GREENS</v>
      </c>
      <c r="C55" s="6" t="s">
        <v>1064</v>
      </c>
      <c r="D55" s="4" t="s">
        <v>1065</v>
      </c>
    </row>
    <row r="56" spans="1:4" x14ac:dyDescent="0.25">
      <c r="A56" s="3">
        <v>49</v>
      </c>
      <c r="B56" s="5" t="str">
        <f>HYPERLINK("#'GUAVAS'!A1","GUAVAS")</f>
        <v>GUAVAS</v>
      </c>
      <c r="C56" s="6" t="s">
        <v>1064</v>
      </c>
      <c r="D56" s="4" t="s">
        <v>1062</v>
      </c>
    </row>
    <row r="57" spans="1:4" x14ac:dyDescent="0.25">
      <c r="A57" s="3">
        <v>50</v>
      </c>
      <c r="B57" s="5" t="str">
        <f>HYPERLINK("#'HAY'!A1","HAY")</f>
        <v>HAY</v>
      </c>
      <c r="C57" s="6" t="s">
        <v>1064</v>
      </c>
      <c r="D57" s="4" t="s">
        <v>1073</v>
      </c>
    </row>
    <row r="58" spans="1:4" x14ac:dyDescent="0.25">
      <c r="A58" s="3">
        <v>51</v>
      </c>
      <c r="B58" s="5" t="str">
        <f>HYPERLINK("#'HAY &amp; HAYLAGE'!A1","HAY &amp; HAYLAGE")</f>
        <v>HAY &amp; HAYLAGE</v>
      </c>
      <c r="C58" s="6" t="s">
        <v>1067</v>
      </c>
      <c r="D58" s="4" t="s">
        <v>1073</v>
      </c>
    </row>
    <row r="59" spans="1:4" x14ac:dyDescent="0.25">
      <c r="A59" s="3">
        <v>52</v>
      </c>
      <c r="B59" s="5" t="str">
        <f>HYPERLINK("#'HAYLAGE'!A1","HAYLAGE")</f>
        <v>HAYLAGE</v>
      </c>
      <c r="C59" s="6" t="s">
        <v>1064</v>
      </c>
      <c r="D59" s="4" t="s">
        <v>1073</v>
      </c>
    </row>
    <row r="60" spans="1:4" x14ac:dyDescent="0.25">
      <c r="A60" s="3">
        <v>53</v>
      </c>
      <c r="B60" s="5" t="str">
        <f>HYPERLINK("#'HAZELNUTS'!A1","HAZELNUTS")</f>
        <v>HAZELNUTS</v>
      </c>
      <c r="C60" s="6" t="s">
        <v>1068</v>
      </c>
      <c r="D60" s="4" t="s">
        <v>1062</v>
      </c>
    </row>
    <row r="61" spans="1:4" x14ac:dyDescent="0.25">
      <c r="A61" s="3">
        <v>54</v>
      </c>
      <c r="B61" s="5" t="str">
        <f>HYPERLINK("#'HEMP'!A1","HEMP")</f>
        <v>HEMP</v>
      </c>
      <c r="C61" s="6" t="s">
        <v>1068</v>
      </c>
      <c r="D61" s="4" t="s">
        <v>1073</v>
      </c>
    </row>
    <row r="62" spans="1:4" x14ac:dyDescent="0.25">
      <c r="A62" s="3">
        <v>55</v>
      </c>
      <c r="B62" s="5" t="str">
        <f>HYPERLINK("#'HERBS'!A1","HERBS")</f>
        <v>HERBS</v>
      </c>
      <c r="C62" s="6" t="s">
        <v>1064</v>
      </c>
      <c r="D62" s="4" t="s">
        <v>1066</v>
      </c>
    </row>
    <row r="63" spans="1:4" x14ac:dyDescent="0.25">
      <c r="A63" s="3">
        <v>56</v>
      </c>
      <c r="B63" s="5" t="str">
        <f>HYPERLINK("#'HORSERADISH'!A1","HORSERADISH")</f>
        <v>HORSERADISH</v>
      </c>
      <c r="C63" s="6" t="s">
        <v>1061</v>
      </c>
      <c r="D63" s="4" t="s">
        <v>1065</v>
      </c>
    </row>
    <row r="64" spans="1:4" x14ac:dyDescent="0.25">
      <c r="A64" s="3">
        <v>57</v>
      </c>
      <c r="B64" s="5" t="str">
        <f>HYPERLINK("#'KIWIFRUIT'!A1","KIWIFRUIT")</f>
        <v>KIWIFRUIT</v>
      </c>
      <c r="C64" s="6" t="s">
        <v>1068</v>
      </c>
      <c r="D64" s="4" t="s">
        <v>1062</v>
      </c>
    </row>
    <row r="65" spans="1:4" x14ac:dyDescent="0.25">
      <c r="A65" s="3">
        <v>58</v>
      </c>
      <c r="B65" s="5" t="str">
        <f>HYPERLINK("#'KUMQUATS'!A1","KUMQUATS")</f>
        <v>KUMQUATS</v>
      </c>
      <c r="C65" s="6" t="s">
        <v>1063</v>
      </c>
      <c r="D65" s="4" t="s">
        <v>1062</v>
      </c>
    </row>
    <row r="66" spans="1:4" x14ac:dyDescent="0.25">
      <c r="A66" s="3">
        <v>59</v>
      </c>
      <c r="B66" s="5" t="str">
        <f>HYPERLINK("#'LEMONS'!A1","LEMONS")</f>
        <v>LEMONS</v>
      </c>
      <c r="C66" s="6" t="s">
        <v>1064</v>
      </c>
      <c r="D66" s="4" t="s">
        <v>1062</v>
      </c>
    </row>
    <row r="67" spans="1:4" x14ac:dyDescent="0.25">
      <c r="A67" s="3">
        <v>60</v>
      </c>
      <c r="B67" s="5" t="str">
        <f>HYPERLINK("#'LETTUCE'!A1","LETTUCE")</f>
        <v>LETTUCE</v>
      </c>
      <c r="C67" s="6" t="s">
        <v>1072</v>
      </c>
      <c r="D67" s="4" t="s">
        <v>1065</v>
      </c>
    </row>
    <row r="68" spans="1:4" x14ac:dyDescent="0.25">
      <c r="A68" s="3">
        <v>61</v>
      </c>
      <c r="B68" s="5" t="str">
        <f>HYPERLINK("#'LIMES'!A1","LIMES")</f>
        <v>LIMES</v>
      </c>
      <c r="C68" s="6" t="s">
        <v>1064</v>
      </c>
      <c r="D68" s="4" t="s">
        <v>1062</v>
      </c>
    </row>
    <row r="69" spans="1:4" x14ac:dyDescent="0.25">
      <c r="A69" s="3">
        <v>62</v>
      </c>
      <c r="B69" s="5" t="str">
        <f>HYPERLINK("#'LONGAN'!A1","LONGAN")</f>
        <v>LONGAN</v>
      </c>
      <c r="C69" s="6" t="s">
        <v>1068</v>
      </c>
      <c r="D69" s="4" t="s">
        <v>1062</v>
      </c>
    </row>
    <row r="70" spans="1:4" x14ac:dyDescent="0.25">
      <c r="A70" s="3">
        <v>63</v>
      </c>
      <c r="B70" s="5" t="str">
        <f>HYPERLINK("#'LOTUS ROOT'!A1","LOTUS ROOT")</f>
        <v>LOTUS ROOT</v>
      </c>
      <c r="C70" s="6" t="s">
        <v>1076</v>
      </c>
      <c r="D70" s="4" t="s">
        <v>1073</v>
      </c>
    </row>
    <row r="71" spans="1:4" x14ac:dyDescent="0.25">
      <c r="A71" s="3">
        <v>64</v>
      </c>
      <c r="B71" s="5" t="str">
        <f>HYPERLINK("#'LYCHEES'!A1","LYCHEES")</f>
        <v>LYCHEES</v>
      </c>
      <c r="C71" s="6" t="s">
        <v>1068</v>
      </c>
      <c r="D71" s="4" t="s">
        <v>1062</v>
      </c>
    </row>
    <row r="72" spans="1:4" x14ac:dyDescent="0.25">
      <c r="A72" s="3">
        <v>65</v>
      </c>
      <c r="B72" s="5" t="str">
        <f>HYPERLINK("#'MACADAMIAS'!A1","MACADAMIAS")</f>
        <v>MACADAMIAS</v>
      </c>
      <c r="C72" s="6" t="s">
        <v>1064</v>
      </c>
      <c r="D72" s="4" t="s">
        <v>1062</v>
      </c>
    </row>
    <row r="73" spans="1:4" x14ac:dyDescent="0.25">
      <c r="A73" s="3">
        <v>66</v>
      </c>
      <c r="B73" s="5" t="str">
        <f>HYPERLINK("#'MANGOES'!A1","MANGOES")</f>
        <v>MANGOES</v>
      </c>
      <c r="C73" s="6" t="s">
        <v>1064</v>
      </c>
      <c r="D73" s="4" t="s">
        <v>1062</v>
      </c>
    </row>
    <row r="74" spans="1:4" x14ac:dyDescent="0.25">
      <c r="A74" s="3">
        <v>67</v>
      </c>
      <c r="B74" s="5" t="str">
        <f>HYPERLINK("#'MELONS'!A1","MELONS")</f>
        <v>MELONS</v>
      </c>
      <c r="C74" s="6" t="s">
        <v>1064</v>
      </c>
      <c r="D74" s="4" t="s">
        <v>1065</v>
      </c>
    </row>
    <row r="75" spans="1:4" x14ac:dyDescent="0.25">
      <c r="A75" s="3">
        <v>68</v>
      </c>
      <c r="B75" s="5" t="str">
        <f>HYPERLINK("#'MINT'!A1","MINT")</f>
        <v>MINT</v>
      </c>
      <c r="C75" s="6" t="s">
        <v>1070</v>
      </c>
      <c r="D75" s="4" t="s">
        <v>1073</v>
      </c>
    </row>
    <row r="76" spans="1:4" x14ac:dyDescent="0.25">
      <c r="A76" s="3">
        <v>69</v>
      </c>
      <c r="B76" s="5" t="str">
        <f>HYPERLINK("#'MULBERRIES'!A1","MULBERRIES")</f>
        <v>MULBERRIES</v>
      </c>
      <c r="C76" s="6" t="s">
        <v>1068</v>
      </c>
      <c r="D76" s="4" t="s">
        <v>1062</v>
      </c>
    </row>
    <row r="77" spans="1:4" x14ac:dyDescent="0.25">
      <c r="A77" s="3">
        <v>70</v>
      </c>
      <c r="B77" s="5" t="str">
        <f>HYPERLINK("#'NECTARINES'!A1","NECTARINES")</f>
        <v>NECTARINES</v>
      </c>
      <c r="C77" s="6" t="s">
        <v>1068</v>
      </c>
      <c r="D77" s="4" t="s">
        <v>1062</v>
      </c>
    </row>
    <row r="78" spans="1:4" x14ac:dyDescent="0.25">
      <c r="A78" s="3">
        <v>71</v>
      </c>
      <c r="B78" s="5" t="str">
        <f>HYPERLINK("#'NON-CITRUS TOTALS'!A1","NON-CITRUS TOTALS")</f>
        <v>NON-CITRUS TOTALS</v>
      </c>
      <c r="C78" s="6" t="s">
        <v>1063</v>
      </c>
      <c r="D78" s="4" t="s">
        <v>1062</v>
      </c>
    </row>
    <row r="79" spans="1:4" x14ac:dyDescent="0.25">
      <c r="A79" s="3">
        <v>72</v>
      </c>
      <c r="B79" s="5" t="str">
        <f>HYPERLINK("#'NON-CITRUS, OTHER'!A1","NON-CITRUS, OTHER")</f>
        <v>NON-CITRUS, OTHER</v>
      </c>
      <c r="C79" s="6" t="s">
        <v>1064</v>
      </c>
      <c r="D79" s="4" t="s">
        <v>1062</v>
      </c>
    </row>
    <row r="80" spans="1:4" x14ac:dyDescent="0.25">
      <c r="A80" s="3">
        <v>73</v>
      </c>
      <c r="B80" s="5" t="str">
        <f>HYPERLINK("#'OKRA'!A1","OKRA")</f>
        <v>OKRA</v>
      </c>
      <c r="C80" s="6" t="s">
        <v>1064</v>
      </c>
      <c r="D80" s="4" t="s">
        <v>1065</v>
      </c>
    </row>
    <row r="81" spans="1:4" x14ac:dyDescent="0.25">
      <c r="A81" s="3">
        <v>74</v>
      </c>
      <c r="B81" s="5" t="str">
        <f>HYPERLINK("#'OLIVES'!A1","OLIVES")</f>
        <v>OLIVES</v>
      </c>
      <c r="C81" s="6" t="s">
        <v>1068</v>
      </c>
      <c r="D81" s="4" t="s">
        <v>1062</v>
      </c>
    </row>
    <row r="82" spans="1:4" x14ac:dyDescent="0.25">
      <c r="A82" s="3">
        <v>75</v>
      </c>
      <c r="B82" s="5" t="str">
        <f>HYPERLINK("#'ONIONS'!A1","ONIONS")</f>
        <v>ONIONS</v>
      </c>
      <c r="C82" s="6" t="s">
        <v>1064</v>
      </c>
      <c r="D82" s="4" t="s">
        <v>1065</v>
      </c>
    </row>
    <row r="83" spans="1:4" x14ac:dyDescent="0.25">
      <c r="A83" s="3">
        <v>76</v>
      </c>
      <c r="B83" s="5" t="str">
        <f>HYPERLINK("#'ORANGES'!A1","ORANGES")</f>
        <v>ORANGES</v>
      </c>
      <c r="C83" s="6" t="s">
        <v>1064</v>
      </c>
      <c r="D83" s="4" t="s">
        <v>1062</v>
      </c>
    </row>
    <row r="84" spans="1:4" x14ac:dyDescent="0.25">
      <c r="A84" s="3">
        <v>77</v>
      </c>
      <c r="B84" s="5" t="str">
        <f>HYPERLINK("#'ORCHARDS'!A1","ORCHARDS")</f>
        <v>ORCHARDS</v>
      </c>
      <c r="C84" s="6" t="s">
        <v>1072</v>
      </c>
      <c r="D84" s="4" t="s">
        <v>1062</v>
      </c>
    </row>
    <row r="85" spans="1:4" x14ac:dyDescent="0.25">
      <c r="A85" s="3">
        <v>78</v>
      </c>
      <c r="B85" s="5" t="str">
        <f>HYPERLINK("#'PACKING FACILITY'!A1","PACKING FACILITY")</f>
        <v>PACKING FACILITY</v>
      </c>
      <c r="C85" s="6" t="s">
        <v>1070</v>
      </c>
      <c r="D85" s="4" t="s">
        <v>1074</v>
      </c>
    </row>
    <row r="86" spans="1:4" x14ac:dyDescent="0.25">
      <c r="A86" s="3">
        <v>79</v>
      </c>
      <c r="B86" s="5" t="str">
        <f>HYPERLINK("#'PAPAYAS'!A1","PAPAYAS")</f>
        <v>PAPAYAS</v>
      </c>
      <c r="C86" s="6" t="s">
        <v>1064</v>
      </c>
      <c r="D86" s="4" t="s">
        <v>1062</v>
      </c>
    </row>
    <row r="87" spans="1:4" x14ac:dyDescent="0.25">
      <c r="A87" s="3">
        <v>80</v>
      </c>
      <c r="B87" s="5" t="str">
        <f>HYPERLINK("#'PARSLEY'!A1","PARSLEY")</f>
        <v>PARSLEY</v>
      </c>
      <c r="C87" s="6" t="s">
        <v>1064</v>
      </c>
      <c r="D87" s="4" t="s">
        <v>1065</v>
      </c>
    </row>
    <row r="88" spans="1:4" x14ac:dyDescent="0.25">
      <c r="A88" s="3">
        <v>81</v>
      </c>
      <c r="B88" s="5" t="str">
        <f>HYPERLINK("#'PARSNIPS'!A1","PARSNIPS")</f>
        <v>PARSNIPS</v>
      </c>
      <c r="C88" s="6" t="s">
        <v>1068</v>
      </c>
      <c r="D88" s="4" t="s">
        <v>1065</v>
      </c>
    </row>
    <row r="89" spans="1:4" x14ac:dyDescent="0.25">
      <c r="A89" s="3">
        <v>82</v>
      </c>
      <c r="B89" s="5" t="str">
        <f>HYPERLINK("#'PASSION FRUIT'!A1","PASSION FRUIT")</f>
        <v>PASSION FRUIT</v>
      </c>
      <c r="C89" s="6" t="s">
        <v>1064</v>
      </c>
      <c r="D89" s="4" t="s">
        <v>1062</v>
      </c>
    </row>
    <row r="90" spans="1:4" x14ac:dyDescent="0.25">
      <c r="A90" s="3">
        <v>83</v>
      </c>
      <c r="B90" s="5" t="str">
        <f>HYPERLINK("#'PASTURELAND'!A1","PASTURELAND")</f>
        <v>PASTURELAND</v>
      </c>
      <c r="C90" s="6" t="s">
        <v>1075</v>
      </c>
      <c r="D90" s="4" t="s">
        <v>1073</v>
      </c>
    </row>
    <row r="91" spans="1:4" x14ac:dyDescent="0.25">
      <c r="A91" s="3">
        <v>84</v>
      </c>
      <c r="B91" s="5" t="str">
        <f>HYPERLINK("#'PAWPAWS'!A1","PAWPAWS")</f>
        <v>PAWPAWS</v>
      </c>
      <c r="C91" s="6" t="s">
        <v>1068</v>
      </c>
      <c r="D91" s="4" t="s">
        <v>1062</v>
      </c>
    </row>
    <row r="92" spans="1:4" x14ac:dyDescent="0.25">
      <c r="A92" s="3">
        <v>85</v>
      </c>
      <c r="B92" s="5" t="str">
        <f>HYPERLINK("#'PEACHES'!A1","PEACHES")</f>
        <v>PEACHES</v>
      </c>
      <c r="C92" s="6" t="s">
        <v>1077</v>
      </c>
      <c r="D92" s="4" t="s">
        <v>1062</v>
      </c>
    </row>
    <row r="93" spans="1:4" x14ac:dyDescent="0.25">
      <c r="A93" s="3">
        <v>86</v>
      </c>
      <c r="B93" s="5" t="str">
        <f>HYPERLINK("#'PEANUTS'!A1","PEANUTS")</f>
        <v>PEANUTS</v>
      </c>
      <c r="C93" s="6" t="s">
        <v>1075</v>
      </c>
      <c r="D93" s="4" t="s">
        <v>1073</v>
      </c>
    </row>
    <row r="94" spans="1:4" x14ac:dyDescent="0.25">
      <c r="A94" s="3">
        <v>87</v>
      </c>
      <c r="B94" s="5" t="str">
        <f>HYPERLINK("#'PEARS'!A1","PEARS")</f>
        <v>PEARS</v>
      </c>
      <c r="C94" s="6" t="s">
        <v>1077</v>
      </c>
      <c r="D94" s="4" t="s">
        <v>1062</v>
      </c>
    </row>
    <row r="95" spans="1:4" x14ac:dyDescent="0.25">
      <c r="A95" s="3">
        <v>88</v>
      </c>
      <c r="B95" s="5" t="str">
        <f>HYPERLINK("#'PEAS'!A1","PEAS")</f>
        <v>PEAS</v>
      </c>
      <c r="C95" s="6" t="s">
        <v>1064</v>
      </c>
      <c r="D95" s="4" t="s">
        <v>1065</v>
      </c>
    </row>
    <row r="96" spans="1:4" x14ac:dyDescent="0.25">
      <c r="A96" s="3">
        <v>89</v>
      </c>
      <c r="B96" s="5" t="str">
        <f>HYPERLINK("#'PECANS'!A1","PECANS")</f>
        <v>PECANS</v>
      </c>
      <c r="C96" s="6" t="s">
        <v>1069</v>
      </c>
      <c r="D96" s="4" t="s">
        <v>1062</v>
      </c>
    </row>
    <row r="97" spans="1:4" x14ac:dyDescent="0.25">
      <c r="A97" s="3">
        <v>90</v>
      </c>
      <c r="B97" s="5" t="str">
        <f>HYPERLINK("#'PEPPERS'!A1","PEPPERS")</f>
        <v>PEPPERS</v>
      </c>
      <c r="C97" s="6" t="s">
        <v>1063</v>
      </c>
      <c r="D97" s="4" t="s">
        <v>1065</v>
      </c>
    </row>
    <row r="98" spans="1:4" x14ac:dyDescent="0.25">
      <c r="A98" s="3">
        <v>91</v>
      </c>
      <c r="B98" s="5" t="str">
        <f>HYPERLINK("#'PERSIMMONS'!A1","PERSIMMONS")</f>
        <v>PERSIMMONS</v>
      </c>
      <c r="C98" s="6" t="s">
        <v>1064</v>
      </c>
      <c r="D98" s="4" t="s">
        <v>1062</v>
      </c>
    </row>
    <row r="99" spans="1:4" x14ac:dyDescent="0.25">
      <c r="A99" s="3">
        <v>92</v>
      </c>
      <c r="B99" s="5" t="str">
        <f>HYPERLINK("#'PINEAPPLES'!A1","PINEAPPLES")</f>
        <v>PINEAPPLES</v>
      </c>
      <c r="C99" s="6" t="s">
        <v>1064</v>
      </c>
      <c r="D99" s="4" t="s">
        <v>1062</v>
      </c>
    </row>
    <row r="100" spans="1:4" x14ac:dyDescent="0.25">
      <c r="A100" s="3">
        <v>93</v>
      </c>
      <c r="B100" s="5" t="str">
        <f>HYPERLINK("#'PLUM-APRICOT HYBRIDS'!A1","PLUM-APRICOT HYBRIDS")</f>
        <v>PLUM-APRICOT HYBRIDS</v>
      </c>
      <c r="C100" s="6" t="s">
        <v>1068</v>
      </c>
      <c r="D100" s="4" t="s">
        <v>1062</v>
      </c>
    </row>
    <row r="101" spans="1:4" x14ac:dyDescent="0.25">
      <c r="A101" s="3">
        <v>94</v>
      </c>
      <c r="B101" s="5" t="str">
        <f>HYPERLINK("#'PLUMS'!A1","PLUMS")</f>
        <v>PLUMS</v>
      </c>
      <c r="C101" s="6" t="s">
        <v>1068</v>
      </c>
      <c r="D101" s="4" t="s">
        <v>1062</v>
      </c>
    </row>
    <row r="102" spans="1:4" x14ac:dyDescent="0.25">
      <c r="A102" s="3">
        <v>95</v>
      </c>
      <c r="B102" s="5" t="str">
        <f>HYPERLINK("#'PLUMS &amp; PRUNES'!A1","PLUMS &amp; PRUNES")</f>
        <v>PLUMS &amp; PRUNES</v>
      </c>
      <c r="C102" s="6" t="s">
        <v>1064</v>
      </c>
      <c r="D102" s="4" t="s">
        <v>1062</v>
      </c>
    </row>
    <row r="103" spans="1:4" x14ac:dyDescent="0.25">
      <c r="A103" s="3">
        <v>96</v>
      </c>
      <c r="B103" s="5" t="str">
        <f>HYPERLINK("#'POMEGRANATES'!A1","POMEGRANATES")</f>
        <v>POMEGRANATES</v>
      </c>
      <c r="C103" s="6" t="s">
        <v>1063</v>
      </c>
      <c r="D103" s="4" t="s">
        <v>1062</v>
      </c>
    </row>
    <row r="104" spans="1:4" x14ac:dyDescent="0.25">
      <c r="A104" s="3">
        <v>97</v>
      </c>
      <c r="B104" s="5" t="str">
        <f>HYPERLINK("#'POTATOES'!A1","POTATOES")</f>
        <v>POTATOES</v>
      </c>
      <c r="C104" s="6" t="s">
        <v>1072</v>
      </c>
      <c r="D104" s="4" t="s">
        <v>1065</v>
      </c>
    </row>
    <row r="105" spans="1:4" x14ac:dyDescent="0.25">
      <c r="A105" s="3">
        <v>98</v>
      </c>
      <c r="B105" s="5" t="str">
        <f>HYPERLINK("#'PUMPKINS'!A1","PUMPKINS")</f>
        <v>PUMPKINS</v>
      </c>
      <c r="C105" s="6" t="s">
        <v>1064</v>
      </c>
      <c r="D105" s="4" t="s">
        <v>1065</v>
      </c>
    </row>
    <row r="106" spans="1:4" x14ac:dyDescent="0.25">
      <c r="A106" s="3">
        <v>99</v>
      </c>
      <c r="B106" s="5" t="str">
        <f>HYPERLINK("#'RADISHES'!A1","RADISHES")</f>
        <v>RADISHES</v>
      </c>
      <c r="C106" s="6" t="s">
        <v>1064</v>
      </c>
      <c r="D106" s="4" t="s">
        <v>1065</v>
      </c>
    </row>
    <row r="107" spans="1:4" x14ac:dyDescent="0.25">
      <c r="A107" s="3">
        <v>100</v>
      </c>
      <c r="B107" s="5" t="str">
        <f>HYPERLINK("#'RAMBUTAN'!A1","RAMBUTAN")</f>
        <v>RAMBUTAN</v>
      </c>
      <c r="C107" s="6" t="s">
        <v>1068</v>
      </c>
      <c r="D107" s="4" t="s">
        <v>1062</v>
      </c>
    </row>
    <row r="108" spans="1:4" x14ac:dyDescent="0.25">
      <c r="A108" s="3">
        <v>101</v>
      </c>
      <c r="B108" s="5" t="str">
        <f>HYPERLINK("#'RASPBERRIES'!A1","RASPBERRIES")</f>
        <v>RASPBERRIES</v>
      </c>
      <c r="C108" s="6" t="s">
        <v>1068</v>
      </c>
      <c r="D108" s="4" t="s">
        <v>1062</v>
      </c>
    </row>
    <row r="109" spans="1:4" x14ac:dyDescent="0.25">
      <c r="A109" s="3">
        <v>102</v>
      </c>
      <c r="B109" s="5" t="str">
        <f>HYPERLINK("#'RHUBARB'!A1","RHUBARB")</f>
        <v>RHUBARB</v>
      </c>
      <c r="C109" s="6" t="s">
        <v>1069</v>
      </c>
      <c r="D109" s="4" t="s">
        <v>1065</v>
      </c>
    </row>
    <row r="110" spans="1:4" x14ac:dyDescent="0.25">
      <c r="A110" s="3">
        <v>103</v>
      </c>
      <c r="B110" s="5" t="str">
        <f>HYPERLINK("#'RICE'!A1","RICE")</f>
        <v>RICE</v>
      </c>
      <c r="C110" s="6" t="s">
        <v>1078</v>
      </c>
      <c r="D110" s="4" t="s">
        <v>1073</v>
      </c>
    </row>
    <row r="111" spans="1:4" x14ac:dyDescent="0.25">
      <c r="A111" s="3">
        <v>104</v>
      </c>
      <c r="B111" s="5" t="str">
        <f>HYPERLINK("#'SORGHUM'!A1","SORGHUM")</f>
        <v>SORGHUM</v>
      </c>
      <c r="C111" s="6" t="s">
        <v>1079</v>
      </c>
      <c r="D111" s="4" t="s">
        <v>1073</v>
      </c>
    </row>
    <row r="112" spans="1:4" x14ac:dyDescent="0.25">
      <c r="A112" s="3">
        <v>105</v>
      </c>
      <c r="B112" s="5" t="str">
        <f>HYPERLINK("#'SOYBEANS'!A1","SOYBEANS")</f>
        <v>SOYBEANS</v>
      </c>
      <c r="C112" s="6" t="s">
        <v>1067</v>
      </c>
      <c r="D112" s="4" t="s">
        <v>1073</v>
      </c>
    </row>
    <row r="113" spans="1:4" x14ac:dyDescent="0.25">
      <c r="A113" s="3">
        <v>106</v>
      </c>
      <c r="B113" s="5" t="str">
        <f>HYPERLINK("#'SPINACH'!A1","SPINACH")</f>
        <v>SPINACH</v>
      </c>
      <c r="C113" s="6" t="s">
        <v>1064</v>
      </c>
      <c r="D113" s="4" t="s">
        <v>1065</v>
      </c>
    </row>
    <row r="114" spans="1:4" x14ac:dyDescent="0.25">
      <c r="A114" s="3">
        <v>107</v>
      </c>
      <c r="B114" s="5" t="str">
        <f>HYPERLINK("#'SQUASH'!A1","SQUASH")</f>
        <v>SQUASH</v>
      </c>
      <c r="C114" s="6" t="s">
        <v>1064</v>
      </c>
      <c r="D114" s="4" t="s">
        <v>1065</v>
      </c>
    </row>
    <row r="115" spans="1:4" x14ac:dyDescent="0.25">
      <c r="A115" s="3">
        <v>108</v>
      </c>
      <c r="B115" s="5" t="str">
        <f>HYPERLINK("#'STRAWBERRIES'!A1","STRAWBERRIES")</f>
        <v>STRAWBERRIES</v>
      </c>
      <c r="C115" s="6" t="s">
        <v>1063</v>
      </c>
      <c r="D115" s="4" t="s">
        <v>1062</v>
      </c>
    </row>
    <row r="116" spans="1:4" x14ac:dyDescent="0.25">
      <c r="A116" s="3">
        <v>109</v>
      </c>
      <c r="B116" s="5" t="str">
        <f>HYPERLINK("#'SUGARCANE'!A1","SUGARCANE")</f>
        <v>SUGARCANE</v>
      </c>
      <c r="C116" s="6" t="s">
        <v>1080</v>
      </c>
      <c r="D116" s="4" t="s">
        <v>1073</v>
      </c>
    </row>
    <row r="117" spans="1:4" x14ac:dyDescent="0.25">
      <c r="A117" s="3">
        <v>110</v>
      </c>
      <c r="B117" s="5" t="str">
        <f>HYPERLINK("#'SUNFLOWER'!A1","SUNFLOWER")</f>
        <v>SUNFLOWER</v>
      </c>
      <c r="C117" s="6" t="s">
        <v>1070</v>
      </c>
      <c r="D117" s="4" t="s">
        <v>1073</v>
      </c>
    </row>
    <row r="118" spans="1:4" x14ac:dyDescent="0.25">
      <c r="A118" s="3">
        <v>111</v>
      </c>
      <c r="B118" s="5" t="str">
        <f>HYPERLINK("#'SWEET CORN'!A1","SWEET CORN")</f>
        <v>SWEET CORN</v>
      </c>
      <c r="C118" s="6" t="s">
        <v>1072</v>
      </c>
      <c r="D118" s="4" t="s">
        <v>1065</v>
      </c>
    </row>
    <row r="119" spans="1:4" x14ac:dyDescent="0.25">
      <c r="A119" s="3">
        <v>112</v>
      </c>
      <c r="B119" s="5" t="str">
        <f>HYPERLINK("#'SWEET POTATOES'!A1","SWEET POTATOES")</f>
        <v>SWEET POTATOES</v>
      </c>
      <c r="C119" s="6" t="s">
        <v>1064</v>
      </c>
      <c r="D119" s="4" t="s">
        <v>1065</v>
      </c>
    </row>
    <row r="120" spans="1:4" x14ac:dyDescent="0.25">
      <c r="A120" s="3">
        <v>113</v>
      </c>
      <c r="B120" s="5" t="str">
        <f>HYPERLINK("#'TANGELOS'!A1","TANGELOS")</f>
        <v>TANGELOS</v>
      </c>
      <c r="C120" s="6" t="s">
        <v>1064</v>
      </c>
      <c r="D120" s="4" t="s">
        <v>1062</v>
      </c>
    </row>
    <row r="121" spans="1:4" x14ac:dyDescent="0.25">
      <c r="A121" s="3">
        <v>114</v>
      </c>
      <c r="B121" s="5" t="str">
        <f>HYPERLINK("#'TANGERINES'!A1","TANGERINES")</f>
        <v>TANGERINES</v>
      </c>
      <c r="C121" s="6" t="s">
        <v>1063</v>
      </c>
      <c r="D121" s="4" t="s">
        <v>1062</v>
      </c>
    </row>
    <row r="122" spans="1:4" x14ac:dyDescent="0.25">
      <c r="A122" s="3">
        <v>115</v>
      </c>
      <c r="B122" s="5" t="str">
        <f>HYPERLINK("#'TARO'!A1","TARO")</f>
        <v>TARO</v>
      </c>
      <c r="C122" s="6" t="s">
        <v>1064</v>
      </c>
      <c r="D122" s="4" t="s">
        <v>1073</v>
      </c>
    </row>
    <row r="123" spans="1:4" x14ac:dyDescent="0.25">
      <c r="A123" s="3">
        <v>116</v>
      </c>
      <c r="B123" s="5" t="str">
        <f>HYPERLINK("#'TOMATOES'!A1","TOMATOES")</f>
        <v>TOMATOES</v>
      </c>
      <c r="C123" s="6" t="s">
        <v>1072</v>
      </c>
      <c r="D123" s="4" t="s">
        <v>1065</v>
      </c>
    </row>
    <row r="124" spans="1:4" x14ac:dyDescent="0.25">
      <c r="A124" s="3">
        <v>117</v>
      </c>
      <c r="B124" s="5" t="str">
        <f>HYPERLINK("#'TREE NUT TOTALS'!A1","TREE NUT TOTALS")</f>
        <v>TREE NUT TOTALS</v>
      </c>
      <c r="C124" s="6" t="s">
        <v>1077</v>
      </c>
      <c r="D124" s="4" t="s">
        <v>1062</v>
      </c>
    </row>
    <row r="125" spans="1:4" x14ac:dyDescent="0.25">
      <c r="A125" s="3">
        <v>118</v>
      </c>
      <c r="B125" s="5" t="str">
        <f>HYPERLINK("#'TREE NUTS, OTHER'!A1","TREE NUTS, OTHER")</f>
        <v>TREE NUTS, OTHER</v>
      </c>
      <c r="C125" s="6" t="s">
        <v>1064</v>
      </c>
      <c r="D125" s="4" t="s">
        <v>1062</v>
      </c>
    </row>
    <row r="126" spans="1:4" x14ac:dyDescent="0.25">
      <c r="A126" s="3">
        <v>119</v>
      </c>
      <c r="B126" s="5" t="str">
        <f>HYPERLINK("#'TURNIPS'!A1","TURNIPS")</f>
        <v>TURNIPS</v>
      </c>
      <c r="C126" s="6" t="s">
        <v>1064</v>
      </c>
      <c r="D126" s="4" t="s">
        <v>1065</v>
      </c>
    </row>
    <row r="127" spans="1:4" x14ac:dyDescent="0.25">
      <c r="A127" s="3">
        <v>120</v>
      </c>
      <c r="B127" s="5" t="str">
        <f>HYPERLINK("#'VEGETABLE TOTALS'!A1","VEGETABLE TOTALS")</f>
        <v>VEGETABLE TOTALS</v>
      </c>
      <c r="C127" s="6" t="s">
        <v>1072</v>
      </c>
      <c r="D127" s="4" t="s">
        <v>1065</v>
      </c>
    </row>
    <row r="128" spans="1:4" x14ac:dyDescent="0.25">
      <c r="A128" s="3">
        <v>121</v>
      </c>
      <c r="B128" s="5" t="str">
        <f>HYPERLINK("#'VEGETABLES, MIXED'!A1","VEGETABLES, MIXED")</f>
        <v>VEGETABLES, MIXED</v>
      </c>
      <c r="C128" s="6" t="s">
        <v>1076</v>
      </c>
      <c r="D128" s="4" t="s">
        <v>1065</v>
      </c>
    </row>
    <row r="129" spans="1:4" x14ac:dyDescent="0.25">
      <c r="A129" s="3">
        <v>122</v>
      </c>
      <c r="B129" s="5" t="str">
        <f>HYPERLINK("#'VEGETABLES, OTHER'!A1","VEGETABLES, OTHER")</f>
        <v>VEGETABLES, OTHER</v>
      </c>
      <c r="C129" s="6" t="s">
        <v>1064</v>
      </c>
      <c r="D129" s="4" t="s">
        <v>1065</v>
      </c>
    </row>
    <row r="130" spans="1:4" x14ac:dyDescent="0.25">
      <c r="A130" s="3">
        <v>123</v>
      </c>
      <c r="B130" s="9" t="str">
        <f>HYPERLINK("#'WATERCRESS'!A1","WATERCRESS")</f>
        <v>WATERCRESS</v>
      </c>
      <c r="C130" s="11" t="s">
        <v>1064</v>
      </c>
      <c r="D130" s="10" t="s">
        <v>1065</v>
      </c>
    </row>
    <row r="131" spans="1:4" x14ac:dyDescent="0.25">
      <c r="A131" s="16"/>
      <c r="B131" s="17"/>
      <c r="C131" s="18"/>
      <c r="D131" s="18"/>
    </row>
    <row r="132" spans="1:4" ht="146.25" customHeight="1" x14ac:dyDescent="0.25">
      <c r="A132" s="23" t="s">
        <v>1089</v>
      </c>
      <c r="B132" s="19" t="s">
        <v>1097</v>
      </c>
      <c r="C132" s="20"/>
      <c r="D132" s="20"/>
    </row>
    <row r="133" spans="1:4" ht="158.25" customHeight="1" x14ac:dyDescent="0.25">
      <c r="A133" s="21" t="s">
        <v>1098</v>
      </c>
      <c r="B133" s="22" t="s">
        <v>1099</v>
      </c>
      <c r="C133" s="22"/>
      <c r="D133" s="22"/>
    </row>
    <row r="134" spans="1:4" x14ac:dyDescent="0.25">
      <c r="A134" t="s">
        <v>1086</v>
      </c>
      <c r="B134" s="14" t="s">
        <v>1090</v>
      </c>
    </row>
  </sheetData>
  <mergeCells count="2">
    <mergeCell ref="B132:D132"/>
    <mergeCell ref="B133:D133"/>
  </mergeCells>
  <hyperlinks>
    <hyperlink ref="B134" r:id="rId1" xr:uid="{C4356244-694F-47E6-B29B-4C6A6FA3A298}"/>
  </hyperlinks>
  <pageMargins left="0.75" right="0.75" top="1" bottom="1" header="0.5" footer="0.5"/>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5" customWidth="1"/>
    <col min="3" max="3" width="40" customWidth="1"/>
    <col min="4" max="4" width="39" customWidth="1"/>
    <col min="5" max="5" width="54" customWidth="1"/>
    <col min="6" max="6" width="37" customWidth="1"/>
    <col min="7" max="7" width="52" customWidth="1"/>
  </cols>
  <sheetData>
    <row r="1" spans="1:7" ht="30" x14ac:dyDescent="0.25">
      <c r="A1" s="1" t="s">
        <v>0</v>
      </c>
      <c r="B1" s="1" t="s">
        <v>66</v>
      </c>
      <c r="C1" s="1" t="s">
        <v>67</v>
      </c>
      <c r="D1" s="1" t="s">
        <v>68</v>
      </c>
      <c r="E1" s="1" t="s">
        <v>69</v>
      </c>
      <c r="F1" s="1" t="s">
        <v>70</v>
      </c>
      <c r="G1" s="1" t="s">
        <v>71</v>
      </c>
    </row>
    <row r="2" spans="1:7" x14ac:dyDescent="0.25">
      <c r="A2" s="1">
        <v>1997</v>
      </c>
      <c r="B2" s="1" t="s">
        <v>5</v>
      </c>
      <c r="C2" s="1">
        <v>1</v>
      </c>
      <c r="D2" s="1"/>
      <c r="E2" s="1"/>
      <c r="F2" s="1"/>
      <c r="G2" s="1"/>
    </row>
    <row r="3" spans="1:7" x14ac:dyDescent="0.25">
      <c r="A3" s="1">
        <v>2002</v>
      </c>
      <c r="B3" s="1">
        <v>3</v>
      </c>
      <c r="C3" s="1">
        <v>18</v>
      </c>
      <c r="D3" s="1"/>
      <c r="E3" s="1"/>
      <c r="F3" s="1"/>
      <c r="G3" s="1"/>
    </row>
    <row r="4" spans="1:7" x14ac:dyDescent="0.25">
      <c r="A4" s="1">
        <v>2007</v>
      </c>
      <c r="B4" s="1">
        <v>11</v>
      </c>
      <c r="C4" s="1">
        <v>29</v>
      </c>
      <c r="D4" s="1">
        <v>11</v>
      </c>
      <c r="E4" s="1">
        <v>29</v>
      </c>
      <c r="F4" s="1"/>
      <c r="G4" s="1"/>
    </row>
    <row r="5" spans="1:7" x14ac:dyDescent="0.25">
      <c r="A5" s="1">
        <v>2012</v>
      </c>
      <c r="B5" s="1">
        <v>28</v>
      </c>
      <c r="C5" s="1">
        <v>62</v>
      </c>
      <c r="D5" s="1">
        <v>28</v>
      </c>
      <c r="E5" s="1">
        <v>62</v>
      </c>
      <c r="F5" s="1"/>
      <c r="G5" s="1"/>
    </row>
    <row r="6" spans="1:7" x14ac:dyDescent="0.25">
      <c r="A6" s="1">
        <v>2017</v>
      </c>
      <c r="B6" s="1">
        <v>30</v>
      </c>
      <c r="C6" s="1">
        <v>72</v>
      </c>
      <c r="D6" s="1" t="s">
        <v>5</v>
      </c>
      <c r="E6" s="1">
        <v>72</v>
      </c>
      <c r="F6" s="1" t="s">
        <v>5</v>
      </c>
      <c r="G6" s="1">
        <v>1</v>
      </c>
    </row>
    <row r="7" spans="1:7" x14ac:dyDescent="0.25">
      <c r="A7" s="1">
        <v>2022</v>
      </c>
      <c r="B7" s="1">
        <v>36</v>
      </c>
      <c r="C7" s="1">
        <v>79</v>
      </c>
      <c r="D7" s="1">
        <v>36</v>
      </c>
      <c r="E7" s="1">
        <v>79</v>
      </c>
      <c r="F7" s="1"/>
      <c r="G7" s="1"/>
    </row>
  </sheetData>
  <pageMargins left="0.75" right="0.75" top="1" bottom="1" header="0.5" footer="0.5"/>
  <tableParts count="1">
    <tablePart r:id="rId1"/>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E7"/>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3" customWidth="1"/>
    <col min="4" max="4" width="42" customWidth="1"/>
    <col min="5" max="5" width="57" customWidth="1"/>
  </cols>
  <sheetData>
    <row r="1" spans="1:5" ht="30" x14ac:dyDescent="0.25">
      <c r="A1" s="1" t="s">
        <v>0</v>
      </c>
      <c r="B1" s="1" t="s">
        <v>825</v>
      </c>
      <c r="C1" s="1" t="s">
        <v>826</v>
      </c>
      <c r="D1" s="1" t="s">
        <v>827</v>
      </c>
      <c r="E1" s="1" t="s">
        <v>828</v>
      </c>
    </row>
    <row r="2" spans="1:5" x14ac:dyDescent="0.25">
      <c r="A2" s="1">
        <v>1997</v>
      </c>
      <c r="B2" s="1">
        <v>80</v>
      </c>
      <c r="C2" s="1">
        <v>24</v>
      </c>
      <c r="D2" s="1"/>
      <c r="E2" s="1"/>
    </row>
    <row r="3" spans="1:5" x14ac:dyDescent="0.25">
      <c r="A3" s="1">
        <v>2002</v>
      </c>
      <c r="B3" s="1">
        <v>18</v>
      </c>
      <c r="C3" s="1">
        <v>11</v>
      </c>
      <c r="D3" s="1"/>
      <c r="E3" s="1"/>
    </row>
    <row r="4" spans="1:5" x14ac:dyDescent="0.25">
      <c r="A4" s="1">
        <v>2007</v>
      </c>
      <c r="B4" s="1">
        <v>35</v>
      </c>
      <c r="C4" s="1">
        <v>23</v>
      </c>
      <c r="D4" s="1">
        <v>35</v>
      </c>
      <c r="E4" s="1">
        <v>23</v>
      </c>
    </row>
    <row r="5" spans="1:5" x14ac:dyDescent="0.25">
      <c r="A5" s="1">
        <v>2012</v>
      </c>
      <c r="B5" s="1">
        <v>36</v>
      </c>
      <c r="C5" s="1">
        <v>27</v>
      </c>
      <c r="D5" s="1">
        <v>36</v>
      </c>
      <c r="E5" s="1">
        <v>27</v>
      </c>
    </row>
    <row r="6" spans="1:5" x14ac:dyDescent="0.25">
      <c r="A6" s="1">
        <v>2017</v>
      </c>
      <c r="B6" s="1">
        <v>23</v>
      </c>
      <c r="C6" s="1">
        <v>39</v>
      </c>
      <c r="D6" s="1">
        <v>23</v>
      </c>
      <c r="E6" s="1">
        <v>39</v>
      </c>
    </row>
    <row r="7" spans="1:5" x14ac:dyDescent="0.25">
      <c r="A7" s="1">
        <v>2022</v>
      </c>
      <c r="B7" s="1">
        <v>50</v>
      </c>
      <c r="C7" s="1">
        <v>73</v>
      </c>
      <c r="D7" s="1">
        <v>50</v>
      </c>
      <c r="E7" s="1">
        <v>73</v>
      </c>
    </row>
  </sheetData>
  <pageMargins left="0.75" right="0.75" top="1" bottom="1" header="0.5" footer="0.5"/>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40" customWidth="1"/>
    <col min="4" max="4" width="30" customWidth="1"/>
    <col min="5" max="5" width="41" customWidth="1"/>
    <col min="6" max="6" width="55" customWidth="1"/>
    <col min="7" max="7" width="45" customWidth="1"/>
  </cols>
  <sheetData>
    <row r="1" spans="1:7" ht="30" x14ac:dyDescent="0.25">
      <c r="A1" s="1" t="s">
        <v>0</v>
      </c>
      <c r="B1" s="1" t="s">
        <v>829</v>
      </c>
      <c r="C1" s="1" t="s">
        <v>830</v>
      </c>
      <c r="D1" s="1" t="s">
        <v>831</v>
      </c>
      <c r="E1" s="1" t="s">
        <v>832</v>
      </c>
      <c r="F1" s="1" t="s">
        <v>833</v>
      </c>
      <c r="G1" s="1" t="s">
        <v>834</v>
      </c>
    </row>
    <row r="2" spans="1:7" x14ac:dyDescent="0.25">
      <c r="A2" s="1">
        <v>2022</v>
      </c>
      <c r="B2" s="1" t="s">
        <v>5</v>
      </c>
      <c r="C2" s="1">
        <v>130</v>
      </c>
      <c r="D2" s="1" t="s">
        <v>5</v>
      </c>
      <c r="E2" s="1">
        <v>97</v>
      </c>
      <c r="F2" s="1">
        <v>107</v>
      </c>
      <c r="G2" s="1">
        <v>13</v>
      </c>
    </row>
  </sheetData>
  <pageMargins left="0.75" right="0.75" top="1" bottom="1" header="0.5" footer="0.5"/>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9" customWidth="1"/>
    <col min="3" max="3" width="27" customWidth="1"/>
    <col min="4" max="4" width="33" customWidth="1"/>
    <col min="5" max="5" width="44" customWidth="1"/>
    <col min="6" max="6" width="42" customWidth="1"/>
    <col min="7" max="7" width="48" customWidth="1"/>
  </cols>
  <sheetData>
    <row r="1" spans="1:7" ht="30" x14ac:dyDescent="0.25">
      <c r="A1" s="1" t="s">
        <v>0</v>
      </c>
      <c r="B1" s="1" t="s">
        <v>835</v>
      </c>
      <c r="C1" s="1" t="s">
        <v>836</v>
      </c>
      <c r="D1" s="1" t="s">
        <v>837</v>
      </c>
      <c r="E1" s="1" t="s">
        <v>838</v>
      </c>
      <c r="F1" s="1" t="s">
        <v>839</v>
      </c>
      <c r="G1" s="1" t="s">
        <v>840</v>
      </c>
    </row>
    <row r="2" spans="1:7" x14ac:dyDescent="0.25">
      <c r="A2" s="1">
        <v>2022</v>
      </c>
      <c r="B2" s="1" t="s">
        <v>5</v>
      </c>
      <c r="C2" s="1" t="s">
        <v>5</v>
      </c>
      <c r="D2" s="1" t="s">
        <v>5</v>
      </c>
      <c r="E2" s="1">
        <v>7</v>
      </c>
      <c r="F2" s="1">
        <v>13</v>
      </c>
      <c r="G2" s="1">
        <v>6</v>
      </c>
    </row>
  </sheetData>
  <pageMargins left="0.75" right="0.75" top="1" bottom="1" header="0.5" footer="0.5"/>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E3"/>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2" customWidth="1"/>
    <col min="4" max="4" width="41" customWidth="1"/>
    <col min="5" max="5" width="56" customWidth="1"/>
  </cols>
  <sheetData>
    <row r="1" spans="1:5" ht="30" x14ac:dyDescent="0.25">
      <c r="A1" s="1" t="s">
        <v>0</v>
      </c>
      <c r="B1" s="1" t="s">
        <v>841</v>
      </c>
      <c r="C1" s="1" t="s">
        <v>842</v>
      </c>
      <c r="D1" s="1" t="s">
        <v>843</v>
      </c>
      <c r="E1" s="1" t="s">
        <v>844</v>
      </c>
    </row>
    <row r="2" spans="1:5" x14ac:dyDescent="0.25">
      <c r="A2" s="1">
        <v>2017</v>
      </c>
      <c r="B2" s="1">
        <v>1</v>
      </c>
      <c r="C2" s="1">
        <v>7</v>
      </c>
      <c r="D2" s="1">
        <v>1</v>
      </c>
      <c r="E2" s="1">
        <v>7</v>
      </c>
    </row>
    <row r="3" spans="1:5" x14ac:dyDescent="0.25">
      <c r="A3" s="1">
        <v>2022</v>
      </c>
      <c r="B3" s="1" t="s">
        <v>5</v>
      </c>
      <c r="C3" s="1">
        <v>2</v>
      </c>
      <c r="D3" s="1" t="s">
        <v>5</v>
      </c>
      <c r="E3" s="1">
        <v>2</v>
      </c>
    </row>
  </sheetData>
  <pageMargins left="0.75" right="0.75" top="1" bottom="1" header="0.5" footer="0.5"/>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O3"/>
  <sheetViews>
    <sheetView workbookViewId="0">
      <pane ySplit="1" topLeftCell="A2" activePane="bottomLeft" state="frozen"/>
      <selection pane="bottomLeft" activeCell="A25" sqref="A25"/>
    </sheetView>
  </sheetViews>
  <sheetFormatPr defaultRowHeight="15" x14ac:dyDescent="0.25"/>
  <cols>
    <col min="1" max="1" width="10" customWidth="1"/>
    <col min="2" max="2" width="24" customWidth="1"/>
    <col min="3" max="3" width="39" customWidth="1"/>
    <col min="4" max="4" width="30" customWidth="1"/>
    <col min="5" max="5" width="36" customWidth="1"/>
    <col min="6" max="6" width="29" customWidth="1"/>
    <col min="7" max="7" width="50" customWidth="1"/>
    <col min="8" max="8" width="45" customWidth="1"/>
    <col min="9" max="9" width="35" customWidth="1"/>
    <col min="10" max="10" width="50" customWidth="1"/>
    <col min="11" max="11" width="60" customWidth="1"/>
    <col min="12" max="12" width="49" customWidth="1"/>
    <col min="13" max="13" width="48" customWidth="1"/>
    <col min="14" max="15" width="60" customWidth="1"/>
  </cols>
  <sheetData>
    <row r="1" spans="1:15" ht="30" x14ac:dyDescent="0.25">
      <c r="A1" s="1" t="s">
        <v>0</v>
      </c>
      <c r="B1" s="1" t="s">
        <v>845</v>
      </c>
      <c r="C1" s="1" t="s">
        <v>846</v>
      </c>
      <c r="D1" s="1" t="s">
        <v>847</v>
      </c>
      <c r="E1" s="1" t="s">
        <v>848</v>
      </c>
      <c r="F1" s="1" t="s">
        <v>849</v>
      </c>
      <c r="G1" s="1" t="s">
        <v>850</v>
      </c>
      <c r="H1" s="1" t="s">
        <v>851</v>
      </c>
      <c r="I1" s="1" t="s">
        <v>852</v>
      </c>
      <c r="J1" s="1" t="s">
        <v>853</v>
      </c>
      <c r="K1" s="1" t="s">
        <v>854</v>
      </c>
      <c r="L1" s="1" t="s">
        <v>855</v>
      </c>
      <c r="M1" s="1" t="s">
        <v>856</v>
      </c>
      <c r="N1" s="1" t="s">
        <v>857</v>
      </c>
      <c r="O1" s="1" t="s">
        <v>858</v>
      </c>
    </row>
    <row r="2" spans="1:15" x14ac:dyDescent="0.25">
      <c r="A2" s="1">
        <v>2013</v>
      </c>
      <c r="B2" s="1"/>
      <c r="C2" s="1"/>
      <c r="D2" s="1"/>
      <c r="E2" s="1"/>
      <c r="F2" s="1"/>
      <c r="G2" s="1"/>
      <c r="H2" s="1"/>
      <c r="I2" s="1" t="s">
        <v>5</v>
      </c>
      <c r="J2" s="1">
        <v>2</v>
      </c>
      <c r="K2" s="1" t="s">
        <v>5</v>
      </c>
      <c r="L2" s="1" t="s">
        <v>5</v>
      </c>
      <c r="M2" s="1"/>
      <c r="N2" s="1"/>
      <c r="O2" s="1"/>
    </row>
    <row r="3" spans="1:15" x14ac:dyDescent="0.25">
      <c r="A3" s="1">
        <v>2022</v>
      </c>
      <c r="B3" s="1" t="s">
        <v>5</v>
      </c>
      <c r="C3" s="1">
        <v>1</v>
      </c>
      <c r="D3" s="1">
        <v>1</v>
      </c>
      <c r="E3" s="1" t="s">
        <v>5</v>
      </c>
      <c r="F3" s="1" t="s">
        <v>5</v>
      </c>
      <c r="G3" s="1" t="s">
        <v>18</v>
      </c>
      <c r="H3" s="1" t="s">
        <v>5</v>
      </c>
      <c r="I3" s="1" t="s">
        <v>5</v>
      </c>
      <c r="J3" s="1">
        <v>1</v>
      </c>
      <c r="K3" s="1"/>
      <c r="L3" s="1"/>
      <c r="M3" s="1" t="s">
        <v>5</v>
      </c>
      <c r="N3" s="1">
        <v>1</v>
      </c>
      <c r="O3" s="1" t="s">
        <v>5</v>
      </c>
    </row>
  </sheetData>
  <pageMargins left="0.75" right="0.75" top="1" bottom="1" header="0.5" footer="0.5"/>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R3"/>
  <sheetViews>
    <sheetView workbookViewId="0">
      <pane ySplit="1" topLeftCell="A2" activePane="bottomLeft" state="frozen"/>
      <selection pane="bottomLeft"/>
    </sheetView>
  </sheetViews>
  <sheetFormatPr defaultRowHeight="15" x14ac:dyDescent="0.25"/>
  <cols>
    <col min="1" max="1" width="10" customWidth="1"/>
    <col min="2" max="2" width="33" customWidth="1"/>
    <col min="3" max="3" width="32" customWidth="1"/>
    <col min="4" max="4" width="53" customWidth="1"/>
    <col min="5" max="5" width="48" customWidth="1"/>
    <col min="6" max="6" width="34" customWidth="1"/>
    <col min="7" max="7" width="49" customWidth="1"/>
    <col min="8" max="9" width="45" customWidth="1"/>
    <col min="10" max="10" width="60" customWidth="1"/>
    <col min="11" max="11" width="58" customWidth="1"/>
    <col min="12" max="13" width="60" customWidth="1"/>
    <col min="14" max="14" width="35" customWidth="1"/>
    <col min="15" max="15" width="50" customWidth="1"/>
    <col min="16" max="16" width="48" customWidth="1"/>
    <col min="17" max="17" width="46" customWidth="1"/>
    <col min="18" max="18" width="60" customWidth="1"/>
  </cols>
  <sheetData>
    <row r="1" spans="1:18" ht="30" x14ac:dyDescent="0.25">
      <c r="A1" s="1" t="s">
        <v>0</v>
      </c>
      <c r="B1" s="1" t="s">
        <v>859</v>
      </c>
      <c r="C1" s="1" t="s">
        <v>860</v>
      </c>
      <c r="D1" s="1" t="s">
        <v>861</v>
      </c>
      <c r="E1" s="1" t="s">
        <v>862</v>
      </c>
      <c r="F1" s="1" t="s">
        <v>863</v>
      </c>
      <c r="G1" s="1" t="s">
        <v>864</v>
      </c>
      <c r="H1" s="1" t="s">
        <v>865</v>
      </c>
      <c r="I1" s="1" t="s">
        <v>866</v>
      </c>
      <c r="J1" s="1" t="s">
        <v>867</v>
      </c>
      <c r="K1" s="1" t="s">
        <v>868</v>
      </c>
      <c r="L1" s="1" t="s">
        <v>869</v>
      </c>
      <c r="M1" s="1" t="s">
        <v>870</v>
      </c>
      <c r="N1" s="1" t="s">
        <v>871</v>
      </c>
      <c r="O1" s="1" t="s">
        <v>872</v>
      </c>
      <c r="P1" s="1" t="s">
        <v>873</v>
      </c>
      <c r="Q1" s="1" t="s">
        <v>874</v>
      </c>
      <c r="R1" s="1" t="s">
        <v>875</v>
      </c>
    </row>
    <row r="2" spans="1:18" x14ac:dyDescent="0.25">
      <c r="A2" s="1">
        <v>2012</v>
      </c>
      <c r="B2" s="1">
        <v>1</v>
      </c>
      <c r="C2" s="1" t="s">
        <v>5</v>
      </c>
      <c r="D2" s="1" t="s">
        <v>18</v>
      </c>
      <c r="E2" s="1" t="s">
        <v>5</v>
      </c>
      <c r="F2" s="1" t="s">
        <v>5</v>
      </c>
      <c r="G2" s="1">
        <v>1</v>
      </c>
      <c r="H2" s="1" t="s">
        <v>5</v>
      </c>
      <c r="I2" s="1" t="s">
        <v>5</v>
      </c>
      <c r="J2" s="1">
        <v>1</v>
      </c>
      <c r="K2" s="1" t="s">
        <v>5</v>
      </c>
      <c r="L2" s="1">
        <v>1</v>
      </c>
      <c r="M2" s="1" t="s">
        <v>5</v>
      </c>
      <c r="N2" s="1"/>
      <c r="O2" s="1"/>
      <c r="P2" s="1"/>
      <c r="Q2" s="1"/>
      <c r="R2" s="1"/>
    </row>
    <row r="3" spans="1:18" x14ac:dyDescent="0.25">
      <c r="A3" s="1">
        <v>2017</v>
      </c>
      <c r="B3" s="1">
        <v>1</v>
      </c>
      <c r="C3" s="1" t="s">
        <v>5</v>
      </c>
      <c r="D3" s="1" t="s">
        <v>18</v>
      </c>
      <c r="E3" s="1" t="s">
        <v>5</v>
      </c>
      <c r="F3" s="1"/>
      <c r="G3" s="1"/>
      <c r="H3" s="1"/>
      <c r="I3" s="1"/>
      <c r="J3" s="1"/>
      <c r="K3" s="1"/>
      <c r="L3" s="1"/>
      <c r="M3" s="1"/>
      <c r="N3" s="1" t="s">
        <v>5</v>
      </c>
      <c r="O3" s="1">
        <v>1</v>
      </c>
      <c r="P3" s="1" t="s">
        <v>5</v>
      </c>
      <c r="Q3" s="1" t="s">
        <v>5</v>
      </c>
      <c r="R3" s="1">
        <v>1</v>
      </c>
    </row>
  </sheetData>
  <pageMargins left="0.75" right="0.75" top="1" bottom="1" header="0.5" footer="0.5"/>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O8"/>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3" customWidth="1"/>
    <col min="4" max="4" width="34" customWidth="1"/>
    <col min="5" max="5" width="39" customWidth="1"/>
    <col min="6" max="6" width="33" customWidth="1"/>
    <col min="7" max="7" width="54" customWidth="1"/>
    <col min="8" max="8" width="49" customWidth="1"/>
    <col min="9" max="9" width="39" customWidth="1"/>
    <col min="10" max="10" width="54" customWidth="1"/>
    <col min="11" max="11" width="60" customWidth="1"/>
    <col min="12" max="13" width="52" customWidth="1"/>
    <col min="14" max="15" width="60" customWidth="1"/>
  </cols>
  <sheetData>
    <row r="1" spans="1:15" ht="30" x14ac:dyDescent="0.25">
      <c r="A1" s="1" t="s">
        <v>0</v>
      </c>
      <c r="B1" s="1" t="s">
        <v>876</v>
      </c>
      <c r="C1" s="1" t="s">
        <v>877</v>
      </c>
      <c r="D1" s="1" t="s">
        <v>878</v>
      </c>
      <c r="E1" s="1" t="s">
        <v>879</v>
      </c>
      <c r="F1" s="1" t="s">
        <v>880</v>
      </c>
      <c r="G1" s="1" t="s">
        <v>881</v>
      </c>
      <c r="H1" s="1" t="s">
        <v>882</v>
      </c>
      <c r="I1" s="1" t="s">
        <v>883</v>
      </c>
      <c r="J1" s="1" t="s">
        <v>884</v>
      </c>
      <c r="K1" s="1" t="s">
        <v>885</v>
      </c>
      <c r="L1" s="1" t="s">
        <v>886</v>
      </c>
      <c r="M1" s="1" t="s">
        <v>887</v>
      </c>
      <c r="N1" s="1" t="s">
        <v>888</v>
      </c>
      <c r="O1" s="1" t="s">
        <v>889</v>
      </c>
    </row>
    <row r="2" spans="1:15" x14ac:dyDescent="0.25">
      <c r="A2" s="1">
        <v>2002</v>
      </c>
      <c r="B2" s="1" t="s">
        <v>5</v>
      </c>
      <c r="C2" s="1">
        <v>1</v>
      </c>
      <c r="D2" s="1"/>
      <c r="E2" s="1" t="s">
        <v>5</v>
      </c>
      <c r="F2" s="1"/>
      <c r="G2" s="1"/>
      <c r="H2" s="1"/>
      <c r="I2" s="1" t="s">
        <v>5</v>
      </c>
      <c r="J2" s="1">
        <v>1</v>
      </c>
      <c r="K2" s="1"/>
      <c r="L2" s="1"/>
      <c r="M2" s="1" t="s">
        <v>5</v>
      </c>
      <c r="N2" s="1">
        <v>1</v>
      </c>
      <c r="O2" s="1" t="s">
        <v>5</v>
      </c>
    </row>
    <row r="3" spans="1:15" x14ac:dyDescent="0.25">
      <c r="A3" s="1">
        <v>2012</v>
      </c>
      <c r="B3" s="1" t="s">
        <v>5</v>
      </c>
      <c r="C3" s="1">
        <v>2</v>
      </c>
      <c r="D3" s="1">
        <v>2</v>
      </c>
      <c r="E3" s="1" t="s">
        <v>5</v>
      </c>
      <c r="F3" s="1" t="s">
        <v>5</v>
      </c>
      <c r="G3" s="1" t="s">
        <v>18</v>
      </c>
      <c r="H3" s="1" t="s">
        <v>5</v>
      </c>
      <c r="I3" s="1" t="s">
        <v>5</v>
      </c>
      <c r="J3" s="1">
        <v>2</v>
      </c>
      <c r="K3" s="1"/>
      <c r="L3" s="1"/>
      <c r="M3" s="1" t="s">
        <v>5</v>
      </c>
      <c r="N3" s="1">
        <v>2</v>
      </c>
      <c r="O3" s="1" t="s">
        <v>5</v>
      </c>
    </row>
    <row r="4" spans="1:15" x14ac:dyDescent="0.25">
      <c r="A4" s="1">
        <v>2013</v>
      </c>
      <c r="B4" s="1"/>
      <c r="C4" s="1"/>
      <c r="D4" s="1"/>
      <c r="E4" s="1"/>
      <c r="F4" s="1"/>
      <c r="G4" s="1"/>
      <c r="H4" s="1"/>
      <c r="I4" s="1" t="s">
        <v>5</v>
      </c>
      <c r="J4" s="1">
        <v>2</v>
      </c>
      <c r="K4" s="1" t="s">
        <v>5</v>
      </c>
      <c r="L4" s="1" t="s">
        <v>5</v>
      </c>
      <c r="M4" s="1"/>
      <c r="N4" s="1"/>
      <c r="O4" s="1"/>
    </row>
    <row r="5" spans="1:15" x14ac:dyDescent="0.25">
      <c r="A5" s="1">
        <v>2017</v>
      </c>
      <c r="B5" s="1">
        <v>165</v>
      </c>
      <c r="C5" s="1">
        <v>3</v>
      </c>
      <c r="D5" s="1">
        <v>3</v>
      </c>
      <c r="E5" s="1" t="s">
        <v>5</v>
      </c>
      <c r="F5" s="1" t="s">
        <v>5</v>
      </c>
      <c r="G5" s="1" t="s">
        <v>18</v>
      </c>
      <c r="H5" s="1" t="s">
        <v>5</v>
      </c>
      <c r="I5" s="1">
        <v>165</v>
      </c>
      <c r="J5" s="1">
        <v>3</v>
      </c>
      <c r="K5" s="1"/>
      <c r="L5" s="1"/>
      <c r="M5" s="1">
        <v>165</v>
      </c>
      <c r="N5" s="1">
        <v>3</v>
      </c>
      <c r="O5" s="1" t="s">
        <v>5</v>
      </c>
    </row>
    <row r="6" spans="1:15" x14ac:dyDescent="0.25">
      <c r="A6" s="1">
        <v>2018</v>
      </c>
      <c r="B6" s="1"/>
      <c r="C6" s="1"/>
      <c r="D6" s="1"/>
      <c r="E6" s="1"/>
      <c r="F6" s="1"/>
      <c r="G6" s="1"/>
      <c r="H6" s="1"/>
      <c r="I6" s="1">
        <v>250</v>
      </c>
      <c r="J6" s="1">
        <v>7</v>
      </c>
      <c r="K6" s="1">
        <v>1.2</v>
      </c>
      <c r="L6" s="1">
        <v>50</v>
      </c>
      <c r="M6" s="1"/>
      <c r="N6" s="1"/>
      <c r="O6" s="1"/>
    </row>
    <row r="7" spans="1:15" x14ac:dyDescent="0.25">
      <c r="A7" s="1">
        <v>2022</v>
      </c>
      <c r="B7" s="1" t="s">
        <v>5</v>
      </c>
      <c r="C7" s="1">
        <v>3</v>
      </c>
      <c r="D7" s="1">
        <v>3</v>
      </c>
      <c r="E7" s="1" t="s">
        <v>5</v>
      </c>
      <c r="F7" s="1" t="s">
        <v>5</v>
      </c>
      <c r="G7" s="1" t="s">
        <v>18</v>
      </c>
      <c r="H7" s="1" t="s">
        <v>5</v>
      </c>
      <c r="I7" s="1" t="s">
        <v>5</v>
      </c>
      <c r="J7" s="1">
        <v>3</v>
      </c>
      <c r="K7" s="1"/>
      <c r="L7" s="1"/>
      <c r="M7" s="1" t="s">
        <v>5</v>
      </c>
      <c r="N7" s="1">
        <v>3</v>
      </c>
      <c r="O7" s="1" t="s">
        <v>5</v>
      </c>
    </row>
    <row r="8" spans="1:15" x14ac:dyDescent="0.25">
      <c r="A8" s="1">
        <v>2023</v>
      </c>
      <c r="B8" s="1"/>
      <c r="C8" s="1"/>
      <c r="D8" s="1"/>
      <c r="E8" s="1"/>
      <c r="F8" s="1"/>
      <c r="G8" s="1"/>
      <c r="H8" s="1"/>
      <c r="I8" s="1">
        <v>44</v>
      </c>
      <c r="J8" s="1">
        <v>13</v>
      </c>
      <c r="K8" s="1">
        <v>1.4</v>
      </c>
      <c r="L8" s="1"/>
      <c r="M8" s="1"/>
      <c r="N8" s="1"/>
      <c r="O8" s="1"/>
    </row>
  </sheetData>
  <pageMargins left="0.75" right="0.75" top="1" bottom="1" header="0.5" footer="0.5"/>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E7"/>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2" customWidth="1"/>
    <col min="4" max="4" width="41" customWidth="1"/>
    <col min="5" max="5" width="56" customWidth="1"/>
  </cols>
  <sheetData>
    <row r="1" spans="1:5" ht="30" x14ac:dyDescent="0.25">
      <c r="A1" s="1" t="s">
        <v>0</v>
      </c>
      <c r="B1" s="1" t="s">
        <v>890</v>
      </c>
      <c r="C1" s="1" t="s">
        <v>891</v>
      </c>
      <c r="D1" s="1" t="s">
        <v>892</v>
      </c>
      <c r="E1" s="1" t="s">
        <v>893</v>
      </c>
    </row>
    <row r="2" spans="1:5" x14ac:dyDescent="0.25">
      <c r="A2" s="1">
        <v>1997</v>
      </c>
      <c r="B2" s="1">
        <v>19</v>
      </c>
      <c r="C2" s="1">
        <v>25</v>
      </c>
      <c r="D2" s="1"/>
      <c r="E2" s="1"/>
    </row>
    <row r="3" spans="1:5" x14ac:dyDescent="0.25">
      <c r="A3" s="1">
        <v>2002</v>
      </c>
      <c r="B3" s="1">
        <v>13</v>
      </c>
      <c r="C3" s="1">
        <v>19</v>
      </c>
      <c r="D3" s="1"/>
      <c r="E3" s="1"/>
    </row>
    <row r="4" spans="1:5" x14ac:dyDescent="0.25">
      <c r="A4" s="1">
        <v>2007</v>
      </c>
      <c r="B4" s="1">
        <v>16</v>
      </c>
      <c r="C4" s="1">
        <v>9</v>
      </c>
      <c r="D4" s="1">
        <v>16</v>
      </c>
      <c r="E4" s="1">
        <v>9</v>
      </c>
    </row>
    <row r="5" spans="1:5" x14ac:dyDescent="0.25">
      <c r="A5" s="1">
        <v>2012</v>
      </c>
      <c r="B5" s="1">
        <v>4</v>
      </c>
      <c r="C5" s="1">
        <v>7</v>
      </c>
      <c r="D5" s="1">
        <v>4</v>
      </c>
      <c r="E5" s="1">
        <v>7</v>
      </c>
    </row>
    <row r="6" spans="1:5" x14ac:dyDescent="0.25">
      <c r="A6" s="1">
        <v>2017</v>
      </c>
      <c r="B6" s="1">
        <v>10</v>
      </c>
      <c r="C6" s="1">
        <v>32</v>
      </c>
      <c r="D6" s="1">
        <v>10</v>
      </c>
      <c r="E6" s="1">
        <v>32</v>
      </c>
    </row>
    <row r="7" spans="1:5" x14ac:dyDescent="0.25">
      <c r="A7" s="1">
        <v>2022</v>
      </c>
      <c r="B7" s="1">
        <v>10</v>
      </c>
      <c r="C7" s="1">
        <v>53</v>
      </c>
      <c r="D7" s="1">
        <v>10</v>
      </c>
      <c r="E7" s="1">
        <v>53</v>
      </c>
    </row>
  </sheetData>
  <pageMargins left="0.75" right="0.75" top="1" bottom="1" header="0.5" footer="0.5"/>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7"/>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41" customWidth="1"/>
    <col min="4" max="4" width="40" customWidth="1"/>
    <col min="5" max="5" width="55" customWidth="1"/>
    <col min="6" max="6" width="38" customWidth="1"/>
    <col min="7" max="7" width="53" customWidth="1"/>
    <col min="8" max="8" width="34" customWidth="1"/>
    <col min="9" max="9" width="49" customWidth="1"/>
    <col min="10" max="10" width="48" customWidth="1"/>
    <col min="11" max="11" width="60" customWidth="1"/>
    <col min="12" max="12" width="46" customWidth="1"/>
    <col min="13" max="13" width="60" customWidth="1"/>
    <col min="14" max="14" width="34" customWidth="1"/>
    <col min="15" max="15" width="49" customWidth="1"/>
    <col min="16" max="16" width="48" customWidth="1"/>
    <col min="17" max="17" width="60" customWidth="1"/>
    <col min="18" max="18" width="46" customWidth="1"/>
    <col min="19" max="19" width="60" customWidth="1"/>
  </cols>
  <sheetData>
    <row r="1" spans="1:19" ht="30" x14ac:dyDescent="0.25">
      <c r="A1" s="1" t="s">
        <v>0</v>
      </c>
      <c r="B1" s="1" t="s">
        <v>894</v>
      </c>
      <c r="C1" s="1" t="s">
        <v>895</v>
      </c>
      <c r="D1" s="1" t="s">
        <v>896</v>
      </c>
      <c r="E1" s="1" t="s">
        <v>897</v>
      </c>
      <c r="F1" s="1" t="s">
        <v>898</v>
      </c>
      <c r="G1" s="1" t="s">
        <v>899</v>
      </c>
      <c r="H1" s="1" t="s">
        <v>900</v>
      </c>
      <c r="I1" s="1" t="s">
        <v>901</v>
      </c>
      <c r="J1" s="1" t="s">
        <v>902</v>
      </c>
      <c r="K1" s="1" t="s">
        <v>903</v>
      </c>
      <c r="L1" s="1" t="s">
        <v>904</v>
      </c>
      <c r="M1" s="1" t="s">
        <v>905</v>
      </c>
      <c r="N1" s="1" t="s">
        <v>906</v>
      </c>
      <c r="O1" s="1" t="s">
        <v>907</v>
      </c>
      <c r="P1" s="1" t="s">
        <v>908</v>
      </c>
      <c r="Q1" s="1" t="s">
        <v>909</v>
      </c>
      <c r="R1" s="1" t="s">
        <v>910</v>
      </c>
      <c r="S1" s="1" t="s">
        <v>911</v>
      </c>
    </row>
    <row r="2" spans="1:19" x14ac:dyDescent="0.25">
      <c r="A2" s="1">
        <v>1997</v>
      </c>
      <c r="B2" s="1">
        <v>183</v>
      </c>
      <c r="C2" s="1">
        <v>75</v>
      </c>
      <c r="D2" s="1"/>
      <c r="E2" s="1"/>
      <c r="F2" s="1"/>
      <c r="G2" s="1"/>
      <c r="H2" s="1"/>
      <c r="I2" s="1"/>
      <c r="J2" s="1"/>
      <c r="K2" s="1"/>
      <c r="L2" s="1"/>
      <c r="M2" s="1"/>
      <c r="N2" s="1"/>
      <c r="O2" s="1"/>
      <c r="P2" s="1"/>
      <c r="Q2" s="1"/>
      <c r="R2" s="1"/>
      <c r="S2" s="1"/>
    </row>
    <row r="3" spans="1:19" x14ac:dyDescent="0.25">
      <c r="A3" s="1">
        <v>2002</v>
      </c>
      <c r="B3" s="1">
        <v>185</v>
      </c>
      <c r="C3" s="1">
        <v>56</v>
      </c>
      <c r="D3" s="1"/>
      <c r="E3" s="1"/>
      <c r="F3" s="1"/>
      <c r="G3" s="1"/>
      <c r="H3" s="1"/>
      <c r="I3" s="1"/>
      <c r="J3" s="1"/>
      <c r="K3" s="1"/>
      <c r="L3" s="1"/>
      <c r="M3" s="1"/>
      <c r="N3" s="1"/>
      <c r="O3" s="1"/>
      <c r="P3" s="1"/>
      <c r="Q3" s="1"/>
      <c r="R3" s="1"/>
      <c r="S3" s="1"/>
    </row>
    <row r="4" spans="1:19" x14ac:dyDescent="0.25">
      <c r="A4" s="1">
        <v>2007</v>
      </c>
      <c r="B4" s="1">
        <v>285</v>
      </c>
      <c r="C4" s="1">
        <v>112</v>
      </c>
      <c r="D4" s="1">
        <v>285</v>
      </c>
      <c r="E4" s="1">
        <v>112</v>
      </c>
      <c r="F4" s="1"/>
      <c r="G4" s="1"/>
      <c r="H4" s="1">
        <v>249</v>
      </c>
      <c r="I4" s="1">
        <v>72</v>
      </c>
      <c r="J4" s="1">
        <v>249</v>
      </c>
      <c r="K4" s="1">
        <v>72</v>
      </c>
      <c r="L4" s="1"/>
      <c r="M4" s="1"/>
      <c r="N4" s="1">
        <v>36</v>
      </c>
      <c r="O4" s="1">
        <v>44</v>
      </c>
      <c r="P4" s="1">
        <v>36</v>
      </c>
      <c r="Q4" s="1">
        <v>44</v>
      </c>
      <c r="R4" s="1"/>
      <c r="S4" s="1"/>
    </row>
    <row r="5" spans="1:19" x14ac:dyDescent="0.25">
      <c r="A5" s="1">
        <v>2012</v>
      </c>
      <c r="B5" s="1" t="s">
        <v>5</v>
      </c>
      <c r="C5" s="1">
        <v>78</v>
      </c>
      <c r="D5" s="1">
        <v>381</v>
      </c>
      <c r="E5" s="1">
        <v>78</v>
      </c>
      <c r="F5" s="1"/>
      <c r="G5" s="1"/>
      <c r="H5" s="1" t="s">
        <v>5</v>
      </c>
      <c r="I5" s="1">
        <v>54</v>
      </c>
      <c r="J5" s="1" t="s">
        <v>5</v>
      </c>
      <c r="K5" s="1">
        <v>54</v>
      </c>
      <c r="L5" s="1"/>
      <c r="M5" s="1"/>
      <c r="N5" s="1" t="s">
        <v>5</v>
      </c>
      <c r="O5" s="1">
        <v>31</v>
      </c>
      <c r="P5" s="1" t="s">
        <v>5</v>
      </c>
      <c r="Q5" s="1">
        <v>31</v>
      </c>
      <c r="R5" s="1"/>
      <c r="S5" s="1"/>
    </row>
    <row r="6" spans="1:19" x14ac:dyDescent="0.25">
      <c r="A6" s="1">
        <v>2017</v>
      </c>
      <c r="B6" s="1">
        <v>265</v>
      </c>
      <c r="C6" s="1">
        <v>83</v>
      </c>
      <c r="D6" s="1">
        <v>265</v>
      </c>
      <c r="E6" s="1">
        <v>83</v>
      </c>
      <c r="F6" s="1" t="s">
        <v>5</v>
      </c>
      <c r="G6" s="1">
        <v>2</v>
      </c>
      <c r="H6" s="1">
        <v>222</v>
      </c>
      <c r="I6" s="1">
        <v>47</v>
      </c>
      <c r="J6" s="1" t="s">
        <v>5</v>
      </c>
      <c r="K6" s="1">
        <v>47</v>
      </c>
      <c r="L6" s="1" t="s">
        <v>5</v>
      </c>
      <c r="M6" s="1">
        <v>1</v>
      </c>
      <c r="N6" s="1">
        <v>44</v>
      </c>
      <c r="O6" s="1">
        <v>49</v>
      </c>
      <c r="P6" s="1" t="s">
        <v>5</v>
      </c>
      <c r="Q6" s="1">
        <v>49</v>
      </c>
      <c r="R6" s="1" t="s">
        <v>5</v>
      </c>
      <c r="S6" s="1">
        <v>1</v>
      </c>
    </row>
    <row r="7" spans="1:19" x14ac:dyDescent="0.25">
      <c r="A7" s="1">
        <v>2022</v>
      </c>
      <c r="B7" s="1">
        <v>216</v>
      </c>
      <c r="C7" s="1">
        <v>119</v>
      </c>
      <c r="D7" s="1">
        <v>211</v>
      </c>
      <c r="E7" s="1">
        <v>117</v>
      </c>
      <c r="F7" s="1">
        <v>5</v>
      </c>
      <c r="G7" s="1">
        <v>4</v>
      </c>
      <c r="H7" s="1"/>
      <c r="I7" s="1"/>
      <c r="J7" s="1"/>
      <c r="K7" s="1"/>
      <c r="L7" s="1"/>
      <c r="M7" s="1"/>
      <c r="N7" s="1"/>
      <c r="O7" s="1"/>
      <c r="P7" s="1"/>
      <c r="Q7" s="1"/>
      <c r="R7" s="1"/>
      <c r="S7" s="1"/>
    </row>
  </sheetData>
  <pageMargins left="0.75" right="0.75" top="1" bottom="1" header="0.5" footer="0.5"/>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3"/>
  <sheetViews>
    <sheetView workbookViewId="0">
      <pane ySplit="1" topLeftCell="A2" activePane="bottomLeft" state="frozen"/>
      <selection pane="bottomLeft"/>
    </sheetView>
  </sheetViews>
  <sheetFormatPr defaultRowHeight="15" x14ac:dyDescent="0.25"/>
  <cols>
    <col min="1" max="1" width="10" customWidth="1"/>
    <col min="2" max="2" width="30" customWidth="1"/>
    <col min="3" max="3" width="28" customWidth="1"/>
    <col min="4" max="4" width="32" customWidth="1"/>
    <col min="5" max="5" width="34" customWidth="1"/>
    <col min="6" max="6" width="45" customWidth="1"/>
    <col min="7" max="7" width="43" customWidth="1"/>
    <col min="8" max="8" width="47" customWidth="1"/>
    <col min="9" max="9" width="49" customWidth="1"/>
  </cols>
  <sheetData>
    <row r="1" spans="1:9" ht="30" x14ac:dyDescent="0.25">
      <c r="A1" s="1" t="s">
        <v>0</v>
      </c>
      <c r="B1" s="1" t="s">
        <v>912</v>
      </c>
      <c r="C1" s="1" t="s">
        <v>913</v>
      </c>
      <c r="D1" s="1" t="s">
        <v>914</v>
      </c>
      <c r="E1" s="1" t="s">
        <v>915</v>
      </c>
      <c r="F1" s="1" t="s">
        <v>916</v>
      </c>
      <c r="G1" s="1" t="s">
        <v>917</v>
      </c>
      <c r="H1" s="1" t="s">
        <v>918</v>
      </c>
      <c r="I1" s="1" t="s">
        <v>919</v>
      </c>
    </row>
    <row r="2" spans="1:9" x14ac:dyDescent="0.25">
      <c r="A2" s="1">
        <v>2002</v>
      </c>
      <c r="B2" s="1"/>
      <c r="C2" s="1"/>
      <c r="D2" s="1">
        <v>11</v>
      </c>
      <c r="E2" s="1"/>
      <c r="F2" s="1"/>
      <c r="G2" s="1"/>
      <c r="H2" s="1">
        <v>3</v>
      </c>
      <c r="I2" s="1"/>
    </row>
    <row r="3" spans="1:9" x14ac:dyDescent="0.25">
      <c r="A3" s="1">
        <v>2022</v>
      </c>
      <c r="B3" s="1" t="s">
        <v>5</v>
      </c>
      <c r="C3" s="1">
        <v>10</v>
      </c>
      <c r="D3" s="1"/>
      <c r="E3" s="1" t="s">
        <v>5</v>
      </c>
      <c r="F3" s="1">
        <v>8</v>
      </c>
      <c r="G3" s="1">
        <v>11</v>
      </c>
      <c r="H3" s="1"/>
      <c r="I3" s="1">
        <v>4</v>
      </c>
    </row>
  </sheetData>
  <pageMargins left="0.75" right="0.75" top="1" bottom="1" header="0.5" footer="0.5"/>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6"/>
  <sheetViews>
    <sheetView workbookViewId="0">
      <pane ySplit="1" topLeftCell="A2" activePane="bottomLeft" state="frozen"/>
      <selection pane="bottomLeft"/>
    </sheetView>
  </sheetViews>
  <sheetFormatPr defaultRowHeight="15" x14ac:dyDescent="0.25"/>
  <cols>
    <col min="1" max="1" width="10" customWidth="1"/>
    <col min="2" max="2" width="30" customWidth="1"/>
    <col min="3" max="3" width="28" customWidth="1"/>
    <col min="4" max="4" width="32" customWidth="1"/>
    <col min="5" max="5" width="34" customWidth="1"/>
    <col min="6" max="6" width="45" customWidth="1"/>
    <col min="7" max="7" width="43" customWidth="1"/>
    <col min="8" max="8" width="47" customWidth="1"/>
    <col min="9" max="9" width="49" customWidth="1"/>
    <col min="10" max="10" width="38" customWidth="1"/>
    <col min="11" max="11" width="37" customWidth="1"/>
    <col min="12" max="12" width="58" customWidth="1"/>
    <col min="13" max="13" width="53" customWidth="1"/>
    <col min="14" max="14" width="39" customWidth="1"/>
    <col min="15" max="15" width="54" customWidth="1"/>
    <col min="16" max="16" width="60" customWidth="1"/>
    <col min="17" max="17" width="52" customWidth="1"/>
    <col min="18" max="18" width="56" customWidth="1"/>
    <col min="19" max="20" width="60" customWidth="1"/>
    <col min="21" max="21" width="53" customWidth="1"/>
    <col min="22" max="22" width="57" customWidth="1"/>
    <col min="23" max="24" width="60" customWidth="1"/>
  </cols>
  <sheetData>
    <row r="1" spans="1:24" ht="30" x14ac:dyDescent="0.25">
      <c r="A1" s="1" t="s">
        <v>0</v>
      </c>
      <c r="B1" s="1" t="s">
        <v>72</v>
      </c>
      <c r="C1" s="1" t="s">
        <v>73</v>
      </c>
      <c r="D1" s="1" t="s">
        <v>74</v>
      </c>
      <c r="E1" s="1" t="s">
        <v>75</v>
      </c>
      <c r="F1" s="1" t="s">
        <v>76</v>
      </c>
      <c r="G1" s="1" t="s">
        <v>77</v>
      </c>
      <c r="H1" s="1" t="s">
        <v>78</v>
      </c>
      <c r="I1" s="1" t="s">
        <v>79</v>
      </c>
      <c r="J1" s="1" t="s">
        <v>80</v>
      </c>
      <c r="K1" s="1" t="s">
        <v>81</v>
      </c>
      <c r="L1" s="1" t="s">
        <v>82</v>
      </c>
      <c r="M1" s="1" t="s">
        <v>83</v>
      </c>
      <c r="N1" s="1" t="s">
        <v>84</v>
      </c>
      <c r="O1" s="1" t="s">
        <v>85</v>
      </c>
      <c r="P1" s="1" t="s">
        <v>86</v>
      </c>
      <c r="Q1" s="1" t="s">
        <v>87</v>
      </c>
      <c r="R1" s="1" t="s">
        <v>88</v>
      </c>
      <c r="S1" s="1" t="s">
        <v>89</v>
      </c>
      <c r="T1" s="1" t="s">
        <v>90</v>
      </c>
      <c r="U1" s="1" t="s">
        <v>91</v>
      </c>
      <c r="V1" s="1" t="s">
        <v>92</v>
      </c>
      <c r="W1" s="1" t="s">
        <v>93</v>
      </c>
      <c r="X1" s="1" t="s">
        <v>94</v>
      </c>
    </row>
    <row r="2" spans="1:24" x14ac:dyDescent="0.25">
      <c r="A2" s="1">
        <v>2002</v>
      </c>
      <c r="B2" s="1"/>
      <c r="C2" s="1"/>
      <c r="D2" s="1">
        <v>11</v>
      </c>
      <c r="E2" s="1"/>
      <c r="F2" s="1"/>
      <c r="G2" s="1"/>
      <c r="H2" s="1">
        <v>3</v>
      </c>
      <c r="I2" s="1"/>
      <c r="J2" s="1"/>
      <c r="K2" s="1"/>
      <c r="L2" s="1"/>
      <c r="M2" s="1"/>
      <c r="N2" s="1"/>
      <c r="O2" s="1"/>
      <c r="P2" s="1"/>
      <c r="Q2" s="1"/>
      <c r="R2" s="1" t="s">
        <v>5</v>
      </c>
      <c r="S2" s="1"/>
      <c r="T2" s="1">
        <v>1</v>
      </c>
      <c r="U2" s="1"/>
      <c r="V2" s="1" t="s">
        <v>5</v>
      </c>
      <c r="W2" s="1"/>
      <c r="X2" s="1">
        <v>2</v>
      </c>
    </row>
    <row r="3" spans="1:24" x14ac:dyDescent="0.25">
      <c r="A3" s="1">
        <v>2013</v>
      </c>
      <c r="B3" s="1"/>
      <c r="C3" s="1"/>
      <c r="D3" s="1"/>
      <c r="E3" s="1"/>
      <c r="F3" s="1"/>
      <c r="G3" s="1"/>
      <c r="H3" s="1"/>
      <c r="I3" s="1"/>
      <c r="J3" s="1"/>
      <c r="K3" s="1"/>
      <c r="L3" s="1"/>
      <c r="M3" s="1"/>
      <c r="N3" s="1">
        <v>54</v>
      </c>
      <c r="O3" s="1">
        <v>17</v>
      </c>
      <c r="P3" s="1">
        <v>2.2999999999999998</v>
      </c>
      <c r="Q3" s="1"/>
      <c r="R3" s="1"/>
      <c r="S3" s="1"/>
      <c r="T3" s="1"/>
      <c r="U3" s="1"/>
      <c r="V3" s="1"/>
      <c r="W3" s="1"/>
      <c r="X3" s="1"/>
    </row>
    <row r="4" spans="1:24" x14ac:dyDescent="0.25">
      <c r="A4" s="1">
        <v>2018</v>
      </c>
      <c r="B4" s="1"/>
      <c r="C4" s="1"/>
      <c r="D4" s="1"/>
      <c r="E4" s="1"/>
      <c r="F4" s="1"/>
      <c r="G4" s="1"/>
      <c r="H4" s="1"/>
      <c r="I4" s="1"/>
      <c r="J4" s="1"/>
      <c r="K4" s="1"/>
      <c r="L4" s="1"/>
      <c r="M4" s="1"/>
      <c r="N4" s="1">
        <v>42</v>
      </c>
      <c r="O4" s="1">
        <v>52</v>
      </c>
      <c r="P4" s="1">
        <v>1.2</v>
      </c>
      <c r="Q4" s="1"/>
      <c r="R4" s="1"/>
      <c r="S4" s="1"/>
      <c r="T4" s="1"/>
      <c r="U4" s="1"/>
      <c r="V4" s="1"/>
      <c r="W4" s="1"/>
      <c r="X4" s="1"/>
    </row>
    <row r="5" spans="1:24" x14ac:dyDescent="0.25">
      <c r="A5" s="1">
        <v>2022</v>
      </c>
      <c r="B5" s="1">
        <v>20</v>
      </c>
      <c r="C5" s="1">
        <v>30</v>
      </c>
      <c r="D5" s="1"/>
      <c r="E5" s="1">
        <v>10</v>
      </c>
      <c r="F5" s="1">
        <v>28</v>
      </c>
      <c r="G5" s="1">
        <v>40</v>
      </c>
      <c r="H5" s="1"/>
      <c r="I5" s="1">
        <v>18</v>
      </c>
      <c r="J5" s="1">
        <v>28</v>
      </c>
      <c r="K5" s="1" t="s">
        <v>5</v>
      </c>
      <c r="L5" s="1">
        <v>0.4</v>
      </c>
      <c r="M5" s="1" t="s">
        <v>5</v>
      </c>
      <c r="N5" s="1">
        <v>5</v>
      </c>
      <c r="O5" s="1">
        <v>11</v>
      </c>
      <c r="P5" s="1"/>
      <c r="Q5" s="1">
        <v>5</v>
      </c>
      <c r="R5" s="1"/>
      <c r="S5" s="1">
        <v>11</v>
      </c>
      <c r="T5" s="1"/>
      <c r="U5" s="1">
        <v>26</v>
      </c>
      <c r="V5" s="1"/>
      <c r="W5" s="1">
        <v>29</v>
      </c>
      <c r="X5" s="1"/>
    </row>
    <row r="6" spans="1:24" x14ac:dyDescent="0.25">
      <c r="A6" s="1">
        <v>2023</v>
      </c>
      <c r="B6" s="1"/>
      <c r="C6" s="1"/>
      <c r="D6" s="1"/>
      <c r="E6" s="1"/>
      <c r="F6" s="1"/>
      <c r="G6" s="1"/>
      <c r="H6" s="1"/>
      <c r="I6" s="1"/>
      <c r="J6" s="1"/>
      <c r="K6" s="1"/>
      <c r="L6" s="1"/>
      <c r="M6" s="1"/>
      <c r="N6" s="1">
        <v>127</v>
      </c>
      <c r="O6" s="1">
        <v>40</v>
      </c>
      <c r="P6" s="1">
        <v>2</v>
      </c>
      <c r="Q6" s="1"/>
      <c r="R6" s="1"/>
      <c r="S6" s="1"/>
      <c r="T6" s="1"/>
      <c r="U6" s="1"/>
      <c r="V6" s="1"/>
      <c r="W6" s="1"/>
      <c r="X6" s="1"/>
    </row>
  </sheetData>
  <pageMargins left="0.75" right="0.75" top="1" bottom="1" header="0.5" footer="0.5"/>
  <tableParts count="1">
    <tablePart r:id="rId1"/>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Y6"/>
  <sheetViews>
    <sheetView workbookViewId="0">
      <pane ySplit="1" topLeftCell="A2" activePane="bottomLeft" state="frozen"/>
      <selection pane="bottomLeft"/>
    </sheetView>
  </sheetViews>
  <sheetFormatPr defaultRowHeight="15" x14ac:dyDescent="0.25"/>
  <cols>
    <col min="1" max="1" width="10" customWidth="1"/>
    <col min="2" max="2" width="33" customWidth="1"/>
    <col min="3" max="3" width="48" customWidth="1"/>
    <col min="4" max="4" width="44" customWidth="1"/>
    <col min="5" max="5" width="59" customWidth="1"/>
    <col min="6" max="15" width="60" customWidth="1"/>
    <col min="16" max="16" width="46" customWidth="1"/>
    <col min="17" max="17" width="60" customWidth="1"/>
    <col min="18" max="18" width="47" customWidth="1"/>
    <col min="19" max="19" width="60" customWidth="1"/>
    <col min="20" max="20" width="35" customWidth="1"/>
    <col min="21" max="21" width="50" customWidth="1"/>
    <col min="22" max="22" width="48" customWidth="1"/>
    <col min="23" max="23" width="36" customWidth="1"/>
    <col min="24" max="24" width="51" customWidth="1"/>
    <col min="25" max="25" width="49" customWidth="1"/>
  </cols>
  <sheetData>
    <row r="1" spans="1:25" ht="30" x14ac:dyDescent="0.25">
      <c r="A1" s="1" t="s">
        <v>0</v>
      </c>
      <c r="B1" s="1" t="s">
        <v>920</v>
      </c>
      <c r="C1" s="1" t="s">
        <v>921</v>
      </c>
      <c r="D1" s="1" t="s">
        <v>922</v>
      </c>
      <c r="E1" s="1" t="s">
        <v>923</v>
      </c>
      <c r="F1" s="1" t="s">
        <v>924</v>
      </c>
      <c r="G1" s="1" t="s">
        <v>925</v>
      </c>
      <c r="H1" s="1" t="s">
        <v>926</v>
      </c>
      <c r="I1" s="1" t="s">
        <v>927</v>
      </c>
      <c r="J1" s="1" t="s">
        <v>928</v>
      </c>
      <c r="K1" s="1" t="s">
        <v>929</v>
      </c>
      <c r="L1" s="1" t="s">
        <v>930</v>
      </c>
      <c r="M1" s="1" t="s">
        <v>931</v>
      </c>
      <c r="N1" s="1" t="s">
        <v>932</v>
      </c>
      <c r="O1" s="1" t="s">
        <v>933</v>
      </c>
      <c r="P1" s="1" t="s">
        <v>934</v>
      </c>
      <c r="Q1" s="1" t="s">
        <v>935</v>
      </c>
      <c r="R1" s="1" t="s">
        <v>936</v>
      </c>
      <c r="S1" s="1" t="s">
        <v>937</v>
      </c>
      <c r="T1" s="1" t="s">
        <v>938</v>
      </c>
      <c r="U1" s="1" t="s">
        <v>939</v>
      </c>
      <c r="V1" s="1" t="s">
        <v>940</v>
      </c>
      <c r="W1" s="1" t="s">
        <v>941</v>
      </c>
      <c r="X1" s="1" t="s">
        <v>942</v>
      </c>
      <c r="Y1" s="1" t="s">
        <v>943</v>
      </c>
    </row>
    <row r="2" spans="1:25" x14ac:dyDescent="0.25">
      <c r="A2" s="1">
        <v>1997</v>
      </c>
      <c r="B2" s="1">
        <v>34755</v>
      </c>
      <c r="C2" s="1">
        <v>8</v>
      </c>
      <c r="D2" s="1">
        <v>31624</v>
      </c>
      <c r="E2" s="1">
        <v>7</v>
      </c>
      <c r="F2" s="1"/>
      <c r="G2" s="1"/>
      <c r="H2" s="1"/>
      <c r="I2" s="1"/>
      <c r="J2" s="1"/>
      <c r="K2" s="1"/>
      <c r="L2" s="1"/>
      <c r="M2" s="1"/>
      <c r="N2" s="1"/>
      <c r="O2" s="1"/>
      <c r="P2" s="1" t="s">
        <v>5</v>
      </c>
      <c r="Q2" s="1">
        <v>3</v>
      </c>
      <c r="R2" s="1">
        <v>29494</v>
      </c>
      <c r="S2" s="1">
        <v>10</v>
      </c>
      <c r="T2" s="1" t="s">
        <v>5</v>
      </c>
      <c r="U2" s="1">
        <v>4</v>
      </c>
      <c r="V2" s="1" t="s">
        <v>5</v>
      </c>
      <c r="W2" s="1">
        <v>31483</v>
      </c>
      <c r="X2" s="1">
        <v>13</v>
      </c>
      <c r="Y2" s="1">
        <v>2873712</v>
      </c>
    </row>
    <row r="3" spans="1:25" x14ac:dyDescent="0.25">
      <c r="A3" s="1">
        <v>2002</v>
      </c>
      <c r="B3" s="1" t="s">
        <v>5</v>
      </c>
      <c r="C3" s="1">
        <v>4</v>
      </c>
      <c r="D3" s="1" t="s">
        <v>5</v>
      </c>
      <c r="E3" s="1">
        <v>2</v>
      </c>
      <c r="F3" s="1" t="s">
        <v>5</v>
      </c>
      <c r="G3" s="1">
        <v>2</v>
      </c>
      <c r="H3" s="1" t="s">
        <v>5</v>
      </c>
      <c r="I3" s="1"/>
      <c r="J3" s="1"/>
      <c r="K3" s="1"/>
      <c r="L3" s="1"/>
      <c r="M3" s="1"/>
      <c r="N3" s="1"/>
      <c r="O3" s="1"/>
      <c r="P3" s="1" t="s">
        <v>5</v>
      </c>
      <c r="Q3" s="1">
        <v>2</v>
      </c>
      <c r="R3" s="1" t="s">
        <v>5</v>
      </c>
      <c r="S3" s="1">
        <v>2</v>
      </c>
      <c r="T3" s="1" t="s">
        <v>5</v>
      </c>
      <c r="U3" s="1">
        <v>3</v>
      </c>
      <c r="V3" s="1" t="s">
        <v>5</v>
      </c>
      <c r="W3" s="1" t="s">
        <v>5</v>
      </c>
      <c r="X3" s="1">
        <v>2</v>
      </c>
      <c r="Y3" s="1" t="s">
        <v>5</v>
      </c>
    </row>
    <row r="4" spans="1:25" x14ac:dyDescent="0.25">
      <c r="A4" s="1">
        <v>2007</v>
      </c>
      <c r="B4" s="1" t="s">
        <v>5</v>
      </c>
      <c r="C4" s="1">
        <v>7</v>
      </c>
      <c r="D4" s="1" t="s">
        <v>5</v>
      </c>
      <c r="E4" s="1">
        <v>7</v>
      </c>
      <c r="F4" s="1" t="s">
        <v>5</v>
      </c>
      <c r="G4" s="1">
        <v>6</v>
      </c>
      <c r="H4" s="1" t="s">
        <v>5</v>
      </c>
      <c r="I4" s="1">
        <v>3</v>
      </c>
      <c r="J4" s="1">
        <v>3</v>
      </c>
      <c r="K4" s="1">
        <v>2</v>
      </c>
      <c r="L4" s="1"/>
      <c r="M4" s="1"/>
      <c r="N4" s="1"/>
      <c r="O4" s="1"/>
      <c r="P4" s="1" t="s">
        <v>5</v>
      </c>
      <c r="Q4" s="1">
        <v>2</v>
      </c>
      <c r="R4" s="1" t="s">
        <v>5</v>
      </c>
      <c r="S4" s="1">
        <v>6</v>
      </c>
      <c r="T4" s="1" t="s">
        <v>5</v>
      </c>
      <c r="U4" s="1">
        <v>5</v>
      </c>
      <c r="V4" s="1" t="s">
        <v>5</v>
      </c>
      <c r="W4" s="1" t="s">
        <v>5</v>
      </c>
      <c r="X4" s="1">
        <v>9</v>
      </c>
      <c r="Y4" s="1" t="s">
        <v>5</v>
      </c>
    </row>
    <row r="5" spans="1:25" x14ac:dyDescent="0.25">
      <c r="A5" s="1">
        <v>2012</v>
      </c>
      <c r="B5" s="1" t="s">
        <v>5</v>
      </c>
      <c r="C5" s="1">
        <v>10</v>
      </c>
      <c r="D5" s="1" t="s">
        <v>5</v>
      </c>
      <c r="E5" s="1">
        <v>6</v>
      </c>
      <c r="F5" s="1" t="s">
        <v>5</v>
      </c>
      <c r="G5" s="1">
        <v>5</v>
      </c>
      <c r="H5" s="1" t="s">
        <v>5</v>
      </c>
      <c r="I5" s="1">
        <v>19</v>
      </c>
      <c r="J5" s="1">
        <v>13</v>
      </c>
      <c r="K5" s="1">
        <v>63.8</v>
      </c>
      <c r="L5" s="1"/>
      <c r="M5" s="1"/>
      <c r="N5" s="1"/>
      <c r="O5" s="1"/>
      <c r="P5" s="1" t="s">
        <v>5</v>
      </c>
      <c r="Q5" s="1">
        <v>4</v>
      </c>
      <c r="R5" s="1" t="s">
        <v>5</v>
      </c>
      <c r="S5" s="1">
        <v>5</v>
      </c>
      <c r="T5" s="1" t="s">
        <v>5</v>
      </c>
      <c r="U5" s="1">
        <v>4</v>
      </c>
      <c r="V5" s="1" t="s">
        <v>5</v>
      </c>
      <c r="W5" s="1" t="s">
        <v>5</v>
      </c>
      <c r="X5" s="1">
        <v>18</v>
      </c>
      <c r="Y5" s="1" t="s">
        <v>5</v>
      </c>
    </row>
    <row r="6" spans="1:25" x14ac:dyDescent="0.25">
      <c r="A6" s="1">
        <v>2017</v>
      </c>
      <c r="B6" s="1"/>
      <c r="C6" s="1"/>
      <c r="D6" s="1"/>
      <c r="E6" s="1"/>
      <c r="F6" s="1"/>
      <c r="G6" s="1"/>
      <c r="H6" s="1"/>
      <c r="I6" s="1" t="s">
        <v>5</v>
      </c>
      <c r="J6" s="1">
        <v>8</v>
      </c>
      <c r="K6" s="1" t="s">
        <v>5</v>
      </c>
      <c r="L6" s="1" t="s">
        <v>5</v>
      </c>
      <c r="M6" s="1" t="s">
        <v>5</v>
      </c>
      <c r="N6" s="1">
        <v>1</v>
      </c>
      <c r="O6" s="1" t="s">
        <v>5</v>
      </c>
      <c r="P6" s="1" t="s">
        <v>5</v>
      </c>
      <c r="Q6" s="1">
        <v>3</v>
      </c>
      <c r="R6" s="1" t="s">
        <v>5</v>
      </c>
      <c r="S6" s="1">
        <v>1</v>
      </c>
      <c r="T6" s="1">
        <v>17</v>
      </c>
      <c r="U6" s="1">
        <v>4</v>
      </c>
      <c r="V6" s="1">
        <v>34</v>
      </c>
      <c r="W6" s="1">
        <v>30</v>
      </c>
      <c r="X6" s="1">
        <v>9</v>
      </c>
      <c r="Y6" s="1">
        <v>435</v>
      </c>
    </row>
  </sheetData>
  <pageMargins left="0.75" right="0.75" top="1" bottom="1" header="0.5" footer="0.5"/>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P3"/>
  <sheetViews>
    <sheetView workbookViewId="0">
      <pane ySplit="1" topLeftCell="A2" activePane="bottomLeft" state="frozen"/>
      <selection pane="bottomLeft" activeCell="C26" sqref="C26"/>
    </sheetView>
  </sheetViews>
  <sheetFormatPr defaultRowHeight="15" x14ac:dyDescent="0.25"/>
  <cols>
    <col min="1" max="1" width="10" customWidth="1"/>
    <col min="2" max="2" width="29" customWidth="1"/>
    <col min="3" max="3" width="44" customWidth="1"/>
    <col min="4" max="5" width="40" customWidth="1"/>
    <col min="6" max="6" width="55" customWidth="1"/>
    <col min="7" max="7" width="43" customWidth="1"/>
    <col min="8" max="8" width="58" customWidth="1"/>
    <col min="9" max="10" width="54" customWidth="1"/>
    <col min="11" max="11" width="60" customWidth="1"/>
    <col min="12" max="12" width="39" customWidth="1"/>
    <col min="13" max="13" width="54" customWidth="1"/>
    <col min="14" max="15" width="50" customWidth="1"/>
    <col min="16" max="16" width="60" customWidth="1"/>
  </cols>
  <sheetData>
    <row r="1" spans="1:16" ht="30" x14ac:dyDescent="0.25">
      <c r="A1" s="1" t="s">
        <v>0</v>
      </c>
      <c r="B1" s="1" t="s">
        <v>944</v>
      </c>
      <c r="C1" s="1" t="s">
        <v>945</v>
      </c>
      <c r="D1" s="1" t="s">
        <v>946</v>
      </c>
      <c r="E1" s="1" t="s">
        <v>947</v>
      </c>
      <c r="F1" s="1" t="s">
        <v>948</v>
      </c>
      <c r="G1" s="1" t="s">
        <v>949</v>
      </c>
      <c r="H1" s="1" t="s">
        <v>950</v>
      </c>
      <c r="I1" s="1" t="s">
        <v>951</v>
      </c>
      <c r="J1" s="1" t="s">
        <v>952</v>
      </c>
      <c r="K1" s="1" t="s">
        <v>953</v>
      </c>
      <c r="L1" s="1" t="s">
        <v>954</v>
      </c>
      <c r="M1" s="1" t="s">
        <v>955</v>
      </c>
      <c r="N1" s="1" t="s">
        <v>956</v>
      </c>
      <c r="O1" s="1" t="s">
        <v>957</v>
      </c>
      <c r="P1" s="1" t="s">
        <v>958</v>
      </c>
    </row>
    <row r="2" spans="1:16" x14ac:dyDescent="0.25">
      <c r="A2" s="1">
        <v>2012</v>
      </c>
      <c r="B2" s="1" t="s">
        <v>5</v>
      </c>
      <c r="C2" s="1">
        <v>1</v>
      </c>
      <c r="D2" s="1" t="s">
        <v>5</v>
      </c>
      <c r="E2" s="1" t="s">
        <v>5</v>
      </c>
      <c r="F2" s="1">
        <v>1</v>
      </c>
      <c r="G2" s="1"/>
      <c r="H2" s="1"/>
      <c r="I2" s="1"/>
      <c r="J2" s="1"/>
      <c r="K2" s="1"/>
      <c r="L2" s="1" t="s">
        <v>5</v>
      </c>
      <c r="M2" s="1">
        <v>1</v>
      </c>
      <c r="N2" s="1" t="s">
        <v>5</v>
      </c>
      <c r="O2" s="1" t="s">
        <v>5</v>
      </c>
      <c r="P2" s="1">
        <v>1</v>
      </c>
    </row>
    <row r="3" spans="1:16" x14ac:dyDescent="0.25">
      <c r="A3" s="1">
        <v>2022</v>
      </c>
      <c r="B3" s="1">
        <v>131</v>
      </c>
      <c r="C3" s="1">
        <v>5</v>
      </c>
      <c r="D3" s="1">
        <v>111500</v>
      </c>
      <c r="E3" s="1">
        <v>131</v>
      </c>
      <c r="F3" s="1">
        <v>5</v>
      </c>
      <c r="G3" s="1" t="s">
        <v>5</v>
      </c>
      <c r="H3" s="1">
        <v>4</v>
      </c>
      <c r="I3" s="1">
        <v>46500</v>
      </c>
      <c r="J3" s="1" t="s">
        <v>5</v>
      </c>
      <c r="K3" s="1">
        <v>4</v>
      </c>
      <c r="L3" s="1" t="s">
        <v>5</v>
      </c>
      <c r="M3" s="1">
        <v>4</v>
      </c>
      <c r="N3" s="1">
        <v>65000</v>
      </c>
      <c r="O3" s="1" t="s">
        <v>5</v>
      </c>
      <c r="P3" s="1">
        <v>4</v>
      </c>
    </row>
  </sheetData>
  <pageMargins left="0.75" right="0.75" top="1" bottom="1" header="0.5" footer="0.5"/>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K10"/>
  <sheetViews>
    <sheetView workbookViewId="0">
      <pane ySplit="1" topLeftCell="A2" activePane="bottomLeft" state="frozen"/>
      <selection pane="bottomLeft"/>
    </sheetView>
  </sheetViews>
  <sheetFormatPr defaultRowHeight="15" x14ac:dyDescent="0.25"/>
  <cols>
    <col min="1" max="1" width="10" customWidth="1"/>
    <col min="2" max="2" width="30" customWidth="1"/>
    <col min="3" max="3" width="45" customWidth="1"/>
    <col min="4" max="4" width="44" customWidth="1"/>
    <col min="5" max="5" width="59" customWidth="1"/>
    <col min="6" max="6" width="41" customWidth="1"/>
    <col min="7" max="7" width="56" customWidth="1"/>
    <col min="8" max="8" width="60" customWidth="1"/>
    <col min="9" max="9" width="55" customWidth="1"/>
    <col min="10" max="10" width="42" customWidth="1"/>
    <col min="11" max="11" width="57" customWidth="1"/>
  </cols>
  <sheetData>
    <row r="1" spans="1:11" ht="30" x14ac:dyDescent="0.25">
      <c r="A1" s="1" t="s">
        <v>0</v>
      </c>
      <c r="B1" s="1" t="s">
        <v>959</v>
      </c>
      <c r="C1" s="1" t="s">
        <v>960</v>
      </c>
      <c r="D1" s="1" t="s">
        <v>961</v>
      </c>
      <c r="E1" s="1" t="s">
        <v>962</v>
      </c>
      <c r="F1" s="1" t="s">
        <v>963</v>
      </c>
      <c r="G1" s="1" t="s">
        <v>964</v>
      </c>
      <c r="H1" s="1" t="s">
        <v>965</v>
      </c>
      <c r="I1" s="1" t="s">
        <v>966</v>
      </c>
      <c r="J1" s="1" t="s">
        <v>967</v>
      </c>
      <c r="K1" s="1" t="s">
        <v>968</v>
      </c>
    </row>
    <row r="2" spans="1:11" x14ac:dyDescent="0.25">
      <c r="A2" s="1">
        <v>1997</v>
      </c>
      <c r="B2" s="1">
        <v>423</v>
      </c>
      <c r="C2" s="1">
        <v>94</v>
      </c>
      <c r="D2" s="1"/>
      <c r="E2" s="1"/>
      <c r="F2" s="1"/>
      <c r="G2" s="1"/>
      <c r="H2" s="1"/>
      <c r="I2" s="1"/>
      <c r="J2" s="1"/>
      <c r="K2" s="1"/>
    </row>
    <row r="3" spans="1:11" x14ac:dyDescent="0.25">
      <c r="A3" s="1">
        <v>2002</v>
      </c>
      <c r="B3" s="1">
        <v>503</v>
      </c>
      <c r="C3" s="1">
        <v>80</v>
      </c>
      <c r="D3" s="1"/>
      <c r="E3" s="1"/>
      <c r="F3" s="1"/>
      <c r="G3" s="1"/>
      <c r="H3" s="1"/>
      <c r="I3" s="1"/>
      <c r="J3" s="1"/>
      <c r="K3" s="1"/>
    </row>
    <row r="4" spans="1:11" x14ac:dyDescent="0.25">
      <c r="A4" s="1">
        <v>2007</v>
      </c>
      <c r="B4" s="1">
        <v>526</v>
      </c>
      <c r="C4" s="1">
        <v>80</v>
      </c>
      <c r="D4" s="1">
        <v>526</v>
      </c>
      <c r="E4" s="1">
        <v>80</v>
      </c>
      <c r="F4" s="1"/>
      <c r="G4" s="1"/>
      <c r="H4" s="1"/>
      <c r="I4" s="1"/>
      <c r="J4" s="1"/>
      <c r="K4" s="1"/>
    </row>
    <row r="5" spans="1:11" x14ac:dyDescent="0.25">
      <c r="A5" s="1">
        <v>2012</v>
      </c>
      <c r="B5" s="1">
        <v>457</v>
      </c>
      <c r="C5" s="1">
        <v>90</v>
      </c>
      <c r="D5" s="1">
        <v>457</v>
      </c>
      <c r="E5" s="1">
        <v>90</v>
      </c>
      <c r="F5" s="1"/>
      <c r="G5" s="1"/>
      <c r="H5" s="1"/>
      <c r="I5" s="1"/>
      <c r="J5" s="1"/>
      <c r="K5" s="1"/>
    </row>
    <row r="6" spans="1:11" x14ac:dyDescent="0.25">
      <c r="A6" s="1">
        <v>2013</v>
      </c>
      <c r="B6" s="1"/>
      <c r="C6" s="1"/>
      <c r="D6" s="1"/>
      <c r="E6" s="1"/>
      <c r="F6" s="1" t="s">
        <v>5</v>
      </c>
      <c r="G6" s="1">
        <v>8</v>
      </c>
      <c r="H6" s="1" t="s">
        <v>5</v>
      </c>
      <c r="I6" s="1" t="s">
        <v>5</v>
      </c>
      <c r="J6" s="1"/>
      <c r="K6" s="1"/>
    </row>
    <row r="7" spans="1:11" x14ac:dyDescent="0.25">
      <c r="A7" s="1">
        <v>2017</v>
      </c>
      <c r="B7" s="1">
        <v>508</v>
      </c>
      <c r="C7" s="1">
        <v>37</v>
      </c>
      <c r="D7" s="1" t="s">
        <v>5</v>
      </c>
      <c r="E7" s="1">
        <v>37</v>
      </c>
      <c r="F7" s="1"/>
      <c r="G7" s="1"/>
      <c r="H7" s="1"/>
      <c r="I7" s="1"/>
      <c r="J7" s="1" t="s">
        <v>5</v>
      </c>
      <c r="K7" s="1">
        <v>2</v>
      </c>
    </row>
    <row r="8" spans="1:11" x14ac:dyDescent="0.25">
      <c r="A8" s="1">
        <v>2018</v>
      </c>
      <c r="B8" s="1"/>
      <c r="C8" s="1"/>
      <c r="D8" s="1"/>
      <c r="E8" s="1"/>
      <c r="F8" s="1" t="s">
        <v>5</v>
      </c>
      <c r="G8" s="1">
        <v>1</v>
      </c>
      <c r="H8" s="1" t="s">
        <v>5</v>
      </c>
      <c r="I8" s="1" t="s">
        <v>5</v>
      </c>
      <c r="J8" s="1"/>
      <c r="K8" s="1"/>
    </row>
    <row r="9" spans="1:11" x14ac:dyDescent="0.25">
      <c r="A9" s="1">
        <v>2022</v>
      </c>
      <c r="B9" s="1">
        <v>274</v>
      </c>
      <c r="C9" s="1">
        <v>61</v>
      </c>
      <c r="D9" s="1">
        <v>274</v>
      </c>
      <c r="E9" s="1">
        <v>61</v>
      </c>
      <c r="F9" s="1"/>
      <c r="G9" s="1"/>
      <c r="H9" s="1"/>
      <c r="I9" s="1"/>
      <c r="J9" s="1"/>
      <c r="K9" s="1"/>
    </row>
    <row r="10" spans="1:11" x14ac:dyDescent="0.25">
      <c r="A10" s="1">
        <v>2023</v>
      </c>
      <c r="B10" s="1"/>
      <c r="C10" s="1"/>
      <c r="D10" s="1"/>
      <c r="E10" s="1"/>
      <c r="F10" s="1">
        <v>35</v>
      </c>
      <c r="G10" s="1">
        <v>13</v>
      </c>
      <c r="H10" s="1">
        <v>1.2</v>
      </c>
      <c r="I10" s="1"/>
      <c r="J10" s="1"/>
      <c r="K10" s="1"/>
    </row>
  </sheetData>
  <pageMargins left="0.75" right="0.75" top="1" bottom="1" header="0.5" footer="0.5"/>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J7"/>
  <sheetViews>
    <sheetView workbookViewId="0">
      <pane ySplit="1" topLeftCell="A2" activePane="bottomLeft" state="frozen"/>
      <selection pane="bottomLeft" activeCell="C21" sqref="C21"/>
    </sheetView>
  </sheetViews>
  <sheetFormatPr defaultRowHeight="15" x14ac:dyDescent="0.25"/>
  <cols>
    <col min="1" max="1" width="10" customWidth="1"/>
    <col min="2" max="2" width="34" customWidth="1"/>
    <col min="3" max="3" width="49" customWidth="1"/>
    <col min="4" max="4" width="46" customWidth="1"/>
    <col min="5" max="5" width="48" customWidth="1"/>
    <col min="6" max="6" width="60" customWidth="1"/>
    <col min="7" max="7" width="45" customWidth="1"/>
    <col min="8" max="8" width="60" customWidth="1"/>
    <col min="9" max="9" width="46" customWidth="1"/>
    <col min="10" max="10" width="60" customWidth="1"/>
  </cols>
  <sheetData>
    <row r="1" spans="1:10" ht="30" x14ac:dyDescent="0.25">
      <c r="A1" s="1" t="s">
        <v>0</v>
      </c>
      <c r="B1" s="1" t="s">
        <v>969</v>
      </c>
      <c r="C1" s="1" t="s">
        <v>970</v>
      </c>
      <c r="D1" s="1" t="s">
        <v>971</v>
      </c>
      <c r="E1" s="1" t="s">
        <v>972</v>
      </c>
      <c r="F1" s="1" t="s">
        <v>973</v>
      </c>
      <c r="G1" s="1" t="s">
        <v>974</v>
      </c>
      <c r="H1" s="1" t="s">
        <v>975</v>
      </c>
      <c r="I1" s="1" t="s">
        <v>976</v>
      </c>
      <c r="J1" s="1" t="s">
        <v>977</v>
      </c>
    </row>
    <row r="2" spans="1:10" x14ac:dyDescent="0.25">
      <c r="A2" s="1">
        <v>1997</v>
      </c>
      <c r="B2" s="1">
        <v>217</v>
      </c>
      <c r="C2" s="1">
        <v>53</v>
      </c>
      <c r="D2" s="1">
        <v>25786</v>
      </c>
      <c r="E2" s="1"/>
      <c r="F2" s="1"/>
      <c r="G2" s="1">
        <v>171</v>
      </c>
      <c r="H2" s="1">
        <v>30</v>
      </c>
      <c r="I2" s="1"/>
      <c r="J2" s="1"/>
    </row>
    <row r="3" spans="1:10" x14ac:dyDescent="0.25">
      <c r="A3" s="1">
        <v>2002</v>
      </c>
      <c r="B3" s="1">
        <v>294</v>
      </c>
      <c r="C3" s="1">
        <v>59</v>
      </c>
      <c r="D3" s="1">
        <v>16357</v>
      </c>
      <c r="E3" s="1"/>
      <c r="F3" s="1"/>
      <c r="G3" s="1">
        <v>165</v>
      </c>
      <c r="H3" s="1">
        <v>16</v>
      </c>
      <c r="I3" s="1"/>
      <c r="J3" s="1"/>
    </row>
    <row r="4" spans="1:10" x14ac:dyDescent="0.25">
      <c r="A4" s="1">
        <v>2007</v>
      </c>
      <c r="B4" s="1">
        <v>297</v>
      </c>
      <c r="C4" s="1">
        <v>94</v>
      </c>
      <c r="D4" s="1"/>
      <c r="E4" s="1">
        <v>297</v>
      </c>
      <c r="F4" s="1">
        <v>94</v>
      </c>
      <c r="G4" s="1"/>
      <c r="H4" s="1"/>
      <c r="I4" s="1"/>
      <c r="J4" s="1"/>
    </row>
    <row r="5" spans="1:10" x14ac:dyDescent="0.25">
      <c r="A5" s="1">
        <v>2012</v>
      </c>
      <c r="B5" s="1">
        <v>882</v>
      </c>
      <c r="C5" s="1">
        <v>143</v>
      </c>
      <c r="D5" s="1"/>
      <c r="E5" s="1">
        <v>882</v>
      </c>
      <c r="F5" s="1">
        <v>143</v>
      </c>
      <c r="G5" s="1"/>
      <c r="H5" s="1"/>
      <c r="I5" s="1"/>
      <c r="J5" s="1"/>
    </row>
    <row r="6" spans="1:10" x14ac:dyDescent="0.25">
      <c r="A6" s="1">
        <v>2017</v>
      </c>
      <c r="B6" s="1">
        <v>876</v>
      </c>
      <c r="C6" s="1">
        <v>90</v>
      </c>
      <c r="D6" s="1"/>
      <c r="E6" s="1">
        <v>865</v>
      </c>
      <c r="F6" s="1">
        <v>84</v>
      </c>
      <c r="G6" s="1"/>
      <c r="H6" s="1"/>
      <c r="I6" s="1">
        <v>12</v>
      </c>
      <c r="J6" s="1">
        <v>12</v>
      </c>
    </row>
    <row r="7" spans="1:10" x14ac:dyDescent="0.25">
      <c r="A7" s="1">
        <v>2022</v>
      </c>
      <c r="B7" s="1">
        <v>539</v>
      </c>
      <c r="C7" s="1">
        <v>118</v>
      </c>
      <c r="D7" s="1"/>
      <c r="E7" s="1">
        <v>534</v>
      </c>
      <c r="F7" s="1">
        <v>115</v>
      </c>
      <c r="G7" s="1"/>
      <c r="H7" s="1"/>
      <c r="I7" s="1">
        <v>4</v>
      </c>
      <c r="J7" s="1">
        <v>4</v>
      </c>
    </row>
  </sheetData>
  <pageMargins left="0.75" right="0.75" top="1" bottom="1" header="0.5" footer="0.5"/>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40" customWidth="1"/>
    <col min="4" max="4" width="30" customWidth="1"/>
    <col min="5" max="5" width="41" customWidth="1"/>
    <col min="6" max="6" width="55" customWidth="1"/>
    <col min="7" max="7" width="45" customWidth="1"/>
  </cols>
  <sheetData>
    <row r="1" spans="1:7" ht="30" x14ac:dyDescent="0.25">
      <c r="A1" s="1" t="s">
        <v>0</v>
      </c>
      <c r="B1" s="1" t="s">
        <v>978</v>
      </c>
      <c r="C1" s="1" t="s">
        <v>979</v>
      </c>
      <c r="D1" s="1" t="s">
        <v>980</v>
      </c>
      <c r="E1" s="1" t="s">
        <v>981</v>
      </c>
      <c r="F1" s="1" t="s">
        <v>982</v>
      </c>
      <c r="G1" s="1" t="s">
        <v>983</v>
      </c>
    </row>
    <row r="2" spans="1:7" x14ac:dyDescent="0.25">
      <c r="A2" s="1">
        <v>1997</v>
      </c>
      <c r="B2" s="1"/>
      <c r="C2" s="1">
        <v>17</v>
      </c>
      <c r="D2" s="1"/>
      <c r="E2" s="1"/>
      <c r="F2" s="1">
        <v>10</v>
      </c>
      <c r="G2" s="1"/>
    </row>
    <row r="3" spans="1:7" x14ac:dyDescent="0.25">
      <c r="A3" s="1">
        <v>2002</v>
      </c>
      <c r="B3" s="1" t="s">
        <v>5</v>
      </c>
      <c r="C3" s="1">
        <v>29</v>
      </c>
      <c r="D3" s="1" t="s">
        <v>5</v>
      </c>
      <c r="E3" s="1">
        <v>49</v>
      </c>
      <c r="F3" s="1">
        <v>64</v>
      </c>
      <c r="G3" s="1">
        <v>22</v>
      </c>
    </row>
    <row r="4" spans="1:7" x14ac:dyDescent="0.25">
      <c r="A4" s="1">
        <v>2007</v>
      </c>
      <c r="B4" s="1">
        <v>59</v>
      </c>
      <c r="C4" s="1">
        <v>75</v>
      </c>
      <c r="D4" s="1">
        <v>16</v>
      </c>
      <c r="E4" s="1">
        <v>171</v>
      </c>
      <c r="F4" s="1">
        <v>209</v>
      </c>
      <c r="G4" s="1">
        <v>51</v>
      </c>
    </row>
    <row r="5" spans="1:7" x14ac:dyDescent="0.25">
      <c r="A5" s="1">
        <v>2012</v>
      </c>
      <c r="B5" s="1" t="s">
        <v>5</v>
      </c>
      <c r="C5" s="1" t="s">
        <v>5</v>
      </c>
      <c r="D5" s="1" t="s">
        <v>5</v>
      </c>
      <c r="E5" s="1">
        <v>78</v>
      </c>
      <c r="F5" s="1">
        <v>91</v>
      </c>
      <c r="G5" s="1">
        <v>25</v>
      </c>
    </row>
    <row r="6" spans="1:7" x14ac:dyDescent="0.25">
      <c r="A6" s="1">
        <v>2017</v>
      </c>
      <c r="B6" s="1" t="s">
        <v>5</v>
      </c>
      <c r="C6" s="1">
        <v>77</v>
      </c>
      <c r="D6" s="1" t="s">
        <v>5</v>
      </c>
      <c r="E6" s="1">
        <v>161</v>
      </c>
      <c r="F6" s="1">
        <v>209</v>
      </c>
      <c r="G6" s="1">
        <v>60</v>
      </c>
    </row>
    <row r="7" spans="1:7" x14ac:dyDescent="0.25">
      <c r="A7" s="1">
        <v>2022</v>
      </c>
      <c r="B7" s="1">
        <v>82</v>
      </c>
      <c r="C7" s="1">
        <v>92</v>
      </c>
      <c r="D7" s="1">
        <v>10</v>
      </c>
      <c r="E7" s="1">
        <v>166</v>
      </c>
      <c r="F7" s="1">
        <v>206</v>
      </c>
      <c r="G7" s="1">
        <v>54</v>
      </c>
    </row>
  </sheetData>
  <pageMargins left="0.75" right="0.75" top="1" bottom="1" header="0.5" footer="0.5"/>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G6"/>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2" customWidth="1"/>
    <col min="4" max="4" width="32" customWidth="1"/>
    <col min="5" max="5" width="43" customWidth="1"/>
    <col min="6" max="6" width="57" customWidth="1"/>
    <col min="7" max="7" width="47" customWidth="1"/>
  </cols>
  <sheetData>
    <row r="1" spans="1:7" ht="30" x14ac:dyDescent="0.25">
      <c r="A1" s="1" t="s">
        <v>0</v>
      </c>
      <c r="B1" s="1" t="s">
        <v>984</v>
      </c>
      <c r="C1" s="1" t="s">
        <v>985</v>
      </c>
      <c r="D1" s="1" t="s">
        <v>986</v>
      </c>
      <c r="E1" s="1" t="s">
        <v>987</v>
      </c>
      <c r="F1" s="1" t="s">
        <v>988</v>
      </c>
      <c r="G1" s="1" t="s">
        <v>989</v>
      </c>
    </row>
    <row r="2" spans="1:7" x14ac:dyDescent="0.25">
      <c r="A2" s="1">
        <v>2002</v>
      </c>
      <c r="B2" s="1">
        <v>51</v>
      </c>
      <c r="C2" s="1">
        <v>75</v>
      </c>
      <c r="D2" s="1">
        <v>24</v>
      </c>
      <c r="E2" s="1">
        <v>101</v>
      </c>
      <c r="F2" s="1">
        <v>131</v>
      </c>
      <c r="G2" s="1">
        <v>50</v>
      </c>
    </row>
    <row r="3" spans="1:7" x14ac:dyDescent="0.25">
      <c r="A3" s="1">
        <v>2007</v>
      </c>
      <c r="B3" s="1">
        <v>69</v>
      </c>
      <c r="C3" s="1">
        <v>87</v>
      </c>
      <c r="D3" s="1">
        <v>18</v>
      </c>
      <c r="E3" s="1">
        <v>236</v>
      </c>
      <c r="F3" s="1">
        <v>300</v>
      </c>
      <c r="G3" s="1">
        <v>89</v>
      </c>
    </row>
    <row r="4" spans="1:7" x14ac:dyDescent="0.25">
      <c r="A4" s="1">
        <v>2012</v>
      </c>
      <c r="B4" s="1" t="s">
        <v>5</v>
      </c>
      <c r="C4" s="1">
        <v>115</v>
      </c>
      <c r="D4" s="1" t="s">
        <v>5</v>
      </c>
      <c r="E4" s="1">
        <v>155</v>
      </c>
      <c r="F4" s="1">
        <v>200</v>
      </c>
      <c r="G4" s="1">
        <v>63</v>
      </c>
    </row>
    <row r="5" spans="1:7" x14ac:dyDescent="0.25">
      <c r="A5" s="1">
        <v>2017</v>
      </c>
      <c r="B5" s="1">
        <v>76</v>
      </c>
      <c r="C5" s="1">
        <v>100</v>
      </c>
      <c r="D5" s="1">
        <v>24</v>
      </c>
      <c r="E5" s="1">
        <v>246</v>
      </c>
      <c r="F5" s="1">
        <v>338</v>
      </c>
      <c r="G5" s="1">
        <v>134</v>
      </c>
    </row>
    <row r="6" spans="1:7" x14ac:dyDescent="0.25">
      <c r="A6" s="1">
        <v>2022</v>
      </c>
      <c r="B6" s="1" t="s">
        <v>5</v>
      </c>
      <c r="C6" s="1" t="s">
        <v>5</v>
      </c>
      <c r="D6" s="1" t="s">
        <v>5</v>
      </c>
      <c r="E6" s="1">
        <v>266</v>
      </c>
      <c r="F6" s="1">
        <v>325</v>
      </c>
      <c r="G6" s="1">
        <v>70</v>
      </c>
    </row>
  </sheetData>
  <pageMargins left="0.75" right="0.75" top="1" bottom="1" header="0.5" footer="0.5"/>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7"/>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9" customWidth="1"/>
    <col min="4" max="4" width="35" customWidth="1"/>
    <col min="5" max="5" width="38" customWidth="1"/>
    <col min="6" max="6" width="53" customWidth="1"/>
    <col min="7" max="7" width="35" customWidth="1"/>
    <col min="8" max="8" width="50" customWidth="1"/>
    <col min="9" max="9" width="36" customWidth="1"/>
    <col min="10" max="10" width="51" customWidth="1"/>
  </cols>
  <sheetData>
    <row r="1" spans="1:10" ht="30" x14ac:dyDescent="0.25">
      <c r="A1" s="1" t="s">
        <v>0</v>
      </c>
      <c r="B1" s="1" t="s">
        <v>990</v>
      </c>
      <c r="C1" s="1" t="s">
        <v>991</v>
      </c>
      <c r="D1" s="1" t="s">
        <v>992</v>
      </c>
      <c r="E1" s="1" t="s">
        <v>993</v>
      </c>
      <c r="F1" s="1" t="s">
        <v>994</v>
      </c>
      <c r="G1" s="1" t="s">
        <v>995</v>
      </c>
      <c r="H1" s="1" t="s">
        <v>996</v>
      </c>
      <c r="I1" s="1" t="s">
        <v>997</v>
      </c>
      <c r="J1" s="1" t="s">
        <v>998</v>
      </c>
    </row>
    <row r="2" spans="1:10" x14ac:dyDescent="0.25">
      <c r="A2" s="1">
        <v>1997</v>
      </c>
      <c r="B2" s="1">
        <v>605</v>
      </c>
      <c r="C2" s="1">
        <v>248</v>
      </c>
      <c r="D2" s="1">
        <v>6495765</v>
      </c>
      <c r="E2" s="1"/>
      <c r="F2" s="1"/>
      <c r="G2" s="1" t="s">
        <v>5</v>
      </c>
      <c r="H2" s="1">
        <v>181</v>
      </c>
      <c r="I2" s="1"/>
      <c r="J2" s="1"/>
    </row>
    <row r="3" spans="1:10" x14ac:dyDescent="0.25">
      <c r="A3" s="1">
        <v>2002</v>
      </c>
      <c r="B3" s="1">
        <v>568</v>
      </c>
      <c r="C3" s="1">
        <v>173</v>
      </c>
      <c r="D3" s="1">
        <v>4506094</v>
      </c>
      <c r="E3" s="1"/>
      <c r="F3" s="1"/>
      <c r="G3" s="1">
        <v>449</v>
      </c>
      <c r="H3" s="1">
        <v>107</v>
      </c>
      <c r="I3" s="1"/>
      <c r="J3" s="1"/>
    </row>
    <row r="4" spans="1:10" x14ac:dyDescent="0.25">
      <c r="A4" s="1">
        <v>2007</v>
      </c>
      <c r="B4" s="1">
        <v>535</v>
      </c>
      <c r="C4" s="1">
        <v>158</v>
      </c>
      <c r="D4" s="1">
        <v>5107193</v>
      </c>
      <c r="E4" s="1"/>
      <c r="F4" s="1"/>
      <c r="G4" s="1">
        <v>485</v>
      </c>
      <c r="H4" s="1">
        <v>140</v>
      </c>
      <c r="I4" s="1"/>
      <c r="J4" s="1"/>
    </row>
    <row r="5" spans="1:10" x14ac:dyDescent="0.25">
      <c r="A5" s="1">
        <v>2012</v>
      </c>
      <c r="B5" s="1">
        <v>481</v>
      </c>
      <c r="C5" s="1">
        <v>248</v>
      </c>
      <c r="D5" s="1">
        <v>3462876</v>
      </c>
      <c r="E5" s="1"/>
      <c r="F5" s="1"/>
      <c r="G5" s="1">
        <v>350</v>
      </c>
      <c r="H5" s="1">
        <v>148</v>
      </c>
      <c r="I5" s="1"/>
      <c r="J5" s="1"/>
    </row>
    <row r="6" spans="1:10" x14ac:dyDescent="0.25">
      <c r="A6" s="1">
        <v>2017</v>
      </c>
      <c r="B6" s="1">
        <v>495</v>
      </c>
      <c r="C6" s="1">
        <v>207</v>
      </c>
      <c r="D6" s="1"/>
      <c r="E6" s="1">
        <v>249</v>
      </c>
      <c r="F6" s="1">
        <v>160</v>
      </c>
      <c r="G6" s="1"/>
      <c r="H6" s="1"/>
      <c r="I6" s="1">
        <v>245</v>
      </c>
      <c r="J6" s="1">
        <v>72</v>
      </c>
    </row>
    <row r="7" spans="1:10" x14ac:dyDescent="0.25">
      <c r="A7" s="1">
        <v>2022</v>
      </c>
      <c r="B7" s="1">
        <v>557</v>
      </c>
      <c r="C7" s="1">
        <v>268</v>
      </c>
      <c r="D7" s="1"/>
      <c r="E7" s="1">
        <v>279</v>
      </c>
      <c r="F7" s="1">
        <v>230</v>
      </c>
      <c r="G7" s="1"/>
      <c r="H7" s="1"/>
      <c r="I7" s="1">
        <v>278</v>
      </c>
      <c r="J7" s="1">
        <v>58</v>
      </c>
    </row>
  </sheetData>
  <pageMargins left="0.75" right="0.75" top="1" bottom="1" header="0.5" footer="0.5"/>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K10"/>
  <sheetViews>
    <sheetView workbookViewId="0">
      <pane ySplit="1" topLeftCell="A2" activePane="bottomLeft" state="frozen"/>
      <selection pane="bottomLeft"/>
    </sheetView>
  </sheetViews>
  <sheetFormatPr defaultRowHeight="15" x14ac:dyDescent="0.25"/>
  <cols>
    <col min="1" max="1" width="10" customWidth="1"/>
    <col min="2" max="2" width="41" customWidth="1"/>
    <col min="3" max="3" width="56" customWidth="1"/>
    <col min="4" max="4" width="55" customWidth="1"/>
    <col min="5" max="5" width="60" customWidth="1"/>
    <col min="6" max="6" width="52" customWidth="1"/>
    <col min="7" max="9" width="60" customWidth="1"/>
    <col min="10" max="10" width="53" customWidth="1"/>
    <col min="11" max="11" width="60" customWidth="1"/>
  </cols>
  <sheetData>
    <row r="1" spans="1:11" ht="30" x14ac:dyDescent="0.25">
      <c r="A1" s="1" t="s">
        <v>0</v>
      </c>
      <c r="B1" s="1" t="s">
        <v>999</v>
      </c>
      <c r="C1" s="1" t="s">
        <v>1000</v>
      </c>
      <c r="D1" s="1" t="s">
        <v>1001</v>
      </c>
      <c r="E1" s="1" t="s">
        <v>1002</v>
      </c>
      <c r="F1" s="1" t="s">
        <v>1003</v>
      </c>
      <c r="G1" s="1" t="s">
        <v>1004</v>
      </c>
      <c r="H1" s="1" t="s">
        <v>1005</v>
      </c>
      <c r="I1" s="1" t="s">
        <v>1006</v>
      </c>
      <c r="J1" s="1" t="s">
        <v>1007</v>
      </c>
      <c r="K1" s="1" t="s">
        <v>1008</v>
      </c>
    </row>
    <row r="2" spans="1:11" x14ac:dyDescent="0.25">
      <c r="A2" s="1">
        <v>1997</v>
      </c>
      <c r="B2" s="1">
        <v>388</v>
      </c>
      <c r="C2" s="1">
        <v>74</v>
      </c>
      <c r="D2" s="1"/>
      <c r="E2" s="1"/>
      <c r="F2" s="1"/>
      <c r="G2" s="1"/>
      <c r="H2" s="1"/>
      <c r="I2" s="1"/>
      <c r="J2" s="1"/>
      <c r="K2" s="1"/>
    </row>
    <row r="3" spans="1:11" x14ac:dyDescent="0.25">
      <c r="A3" s="1">
        <v>2002</v>
      </c>
      <c r="B3" s="1">
        <v>664</v>
      </c>
      <c r="C3" s="1">
        <v>72</v>
      </c>
      <c r="D3" s="1"/>
      <c r="E3" s="1"/>
      <c r="F3" s="1"/>
      <c r="G3" s="1"/>
      <c r="H3" s="1"/>
      <c r="I3" s="1"/>
      <c r="J3" s="1"/>
      <c r="K3" s="1"/>
    </row>
    <row r="4" spans="1:11" x14ac:dyDescent="0.25">
      <c r="A4" s="1">
        <v>2007</v>
      </c>
      <c r="B4" s="1">
        <v>677</v>
      </c>
      <c r="C4" s="1">
        <v>124</v>
      </c>
      <c r="D4" s="1">
        <v>677</v>
      </c>
      <c r="E4" s="1">
        <v>124</v>
      </c>
      <c r="F4" s="1"/>
      <c r="G4" s="1"/>
      <c r="H4" s="1"/>
      <c r="I4" s="1"/>
      <c r="J4" s="1"/>
      <c r="K4" s="1"/>
    </row>
    <row r="5" spans="1:11" x14ac:dyDescent="0.25">
      <c r="A5" s="1">
        <v>2012</v>
      </c>
      <c r="B5" s="1">
        <v>862</v>
      </c>
      <c r="C5" s="1">
        <v>195</v>
      </c>
      <c r="D5" s="1">
        <v>862</v>
      </c>
      <c r="E5" s="1">
        <v>195</v>
      </c>
      <c r="F5" s="1"/>
      <c r="G5" s="1"/>
      <c r="H5" s="1"/>
      <c r="I5" s="1"/>
      <c r="J5" s="1"/>
      <c r="K5" s="1"/>
    </row>
    <row r="6" spans="1:11" x14ac:dyDescent="0.25">
      <c r="A6" s="1">
        <v>2013</v>
      </c>
      <c r="B6" s="1"/>
      <c r="C6" s="1"/>
      <c r="D6" s="1"/>
      <c r="E6" s="1"/>
      <c r="F6" s="1" t="s">
        <v>5</v>
      </c>
      <c r="G6" s="1">
        <v>46</v>
      </c>
      <c r="H6" s="1" t="s">
        <v>5</v>
      </c>
      <c r="I6" s="1" t="s">
        <v>5</v>
      </c>
      <c r="J6" s="1"/>
      <c r="K6" s="1"/>
    </row>
    <row r="7" spans="1:11" x14ac:dyDescent="0.25">
      <c r="A7" s="1">
        <v>2017</v>
      </c>
      <c r="B7" s="1">
        <v>723</v>
      </c>
      <c r="C7" s="1">
        <v>121</v>
      </c>
      <c r="D7" s="1">
        <v>722</v>
      </c>
      <c r="E7" s="1">
        <v>121</v>
      </c>
      <c r="F7" s="1"/>
      <c r="G7" s="1"/>
      <c r="H7" s="1"/>
      <c r="I7" s="1"/>
      <c r="J7" s="1">
        <v>1</v>
      </c>
      <c r="K7" s="1">
        <v>4</v>
      </c>
    </row>
    <row r="8" spans="1:11" x14ac:dyDescent="0.25">
      <c r="A8" s="1">
        <v>2018</v>
      </c>
      <c r="B8" s="1"/>
      <c r="C8" s="1"/>
      <c r="D8" s="1"/>
      <c r="E8" s="1"/>
      <c r="F8" s="1" t="s">
        <v>5</v>
      </c>
      <c r="G8" s="1">
        <v>34</v>
      </c>
      <c r="H8" s="1" t="s">
        <v>5</v>
      </c>
      <c r="I8" s="1" t="s">
        <v>5</v>
      </c>
      <c r="J8" s="1"/>
      <c r="K8" s="1"/>
    </row>
    <row r="9" spans="1:11" x14ac:dyDescent="0.25">
      <c r="A9" s="1">
        <v>2022</v>
      </c>
      <c r="B9" s="1">
        <v>700</v>
      </c>
      <c r="C9" s="1">
        <v>129</v>
      </c>
      <c r="D9" s="1">
        <v>700</v>
      </c>
      <c r="E9" s="1">
        <v>129</v>
      </c>
      <c r="F9" s="1"/>
      <c r="G9" s="1"/>
      <c r="H9" s="1"/>
      <c r="I9" s="1"/>
      <c r="J9" s="1"/>
      <c r="K9" s="1"/>
    </row>
    <row r="10" spans="1:11" x14ac:dyDescent="0.25">
      <c r="A10" s="1">
        <v>2023</v>
      </c>
      <c r="B10" s="1"/>
      <c r="C10" s="1"/>
      <c r="D10" s="1"/>
      <c r="E10" s="1"/>
      <c r="F10" s="1" t="s">
        <v>5</v>
      </c>
      <c r="G10" s="1">
        <v>49</v>
      </c>
      <c r="H10" s="1" t="s">
        <v>5</v>
      </c>
      <c r="I10" s="1"/>
      <c r="J10" s="1"/>
      <c r="K10" s="1"/>
    </row>
  </sheetData>
  <pageMargins left="0.75" right="0.75" top="1" bottom="1" header="0.5" footer="0.5"/>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G5"/>
  <sheetViews>
    <sheetView workbookViewId="0">
      <pane ySplit="1" topLeftCell="A2" activePane="bottomLeft" state="frozen"/>
      <selection pane="bottomLeft"/>
    </sheetView>
  </sheetViews>
  <sheetFormatPr defaultRowHeight="15" x14ac:dyDescent="0.25"/>
  <cols>
    <col min="1" max="1" width="10" customWidth="1"/>
    <col min="2" max="2" width="33" customWidth="1"/>
    <col min="3" max="3" width="47" customWidth="1"/>
    <col min="4" max="4" width="37" customWidth="1"/>
    <col min="5" max="5" width="48" customWidth="1"/>
    <col min="6" max="6" width="60" customWidth="1"/>
    <col min="7" max="7" width="52" customWidth="1"/>
  </cols>
  <sheetData>
    <row r="1" spans="1:7" ht="30" x14ac:dyDescent="0.25">
      <c r="A1" s="1" t="s">
        <v>0</v>
      </c>
      <c r="B1" s="1" t="s">
        <v>1009</v>
      </c>
      <c r="C1" s="1" t="s">
        <v>1010</v>
      </c>
      <c r="D1" s="1" t="s">
        <v>1011</v>
      </c>
      <c r="E1" s="1" t="s">
        <v>1012</v>
      </c>
      <c r="F1" s="1" t="s">
        <v>1013</v>
      </c>
      <c r="G1" s="1" t="s">
        <v>1014</v>
      </c>
    </row>
    <row r="2" spans="1:7" x14ac:dyDescent="0.25">
      <c r="A2" s="1">
        <v>2007</v>
      </c>
      <c r="B2" s="1">
        <v>16722</v>
      </c>
      <c r="C2" s="1">
        <v>17743</v>
      </c>
      <c r="D2" s="1">
        <v>1021</v>
      </c>
      <c r="E2" s="1">
        <v>985</v>
      </c>
      <c r="F2" s="1">
        <v>1063</v>
      </c>
      <c r="G2" s="1">
        <v>193</v>
      </c>
    </row>
    <row r="3" spans="1:7" x14ac:dyDescent="0.25">
      <c r="A3" s="1">
        <v>2012</v>
      </c>
      <c r="B3" s="1">
        <v>16466</v>
      </c>
      <c r="C3" s="1">
        <v>18128</v>
      </c>
      <c r="D3" s="1">
        <v>1662</v>
      </c>
      <c r="E3" s="1">
        <v>833</v>
      </c>
      <c r="F3" s="1">
        <v>903</v>
      </c>
      <c r="G3" s="1">
        <v>217</v>
      </c>
    </row>
    <row r="4" spans="1:7" x14ac:dyDescent="0.25">
      <c r="A4" s="1">
        <v>2017</v>
      </c>
      <c r="B4" s="1">
        <v>17443</v>
      </c>
      <c r="C4" s="1">
        <v>18200</v>
      </c>
      <c r="D4" s="1">
        <v>758</v>
      </c>
      <c r="E4" s="1">
        <v>764</v>
      </c>
      <c r="F4" s="1">
        <v>862</v>
      </c>
      <c r="G4" s="1">
        <v>211</v>
      </c>
    </row>
    <row r="5" spans="1:7" x14ac:dyDescent="0.25">
      <c r="A5" s="1">
        <v>2022</v>
      </c>
      <c r="B5" s="1">
        <v>16261</v>
      </c>
      <c r="C5" s="1">
        <v>16924</v>
      </c>
      <c r="D5" s="1">
        <v>662</v>
      </c>
      <c r="E5" s="1">
        <v>616</v>
      </c>
      <c r="F5" s="1">
        <v>689</v>
      </c>
      <c r="G5" s="1">
        <v>162</v>
      </c>
    </row>
  </sheetData>
  <pageMargins left="0.75" right="0.75" top="1" bottom="1" header="0.5" footer="0.5"/>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34" customWidth="1"/>
    <col min="3" max="3" width="48" customWidth="1"/>
    <col min="4" max="4" width="38" customWidth="1"/>
    <col min="5" max="5" width="49" customWidth="1"/>
    <col min="6" max="6" width="60" customWidth="1"/>
    <col min="7" max="7" width="53" customWidth="1"/>
  </cols>
  <sheetData>
    <row r="1" spans="1:7" ht="30" x14ac:dyDescent="0.25">
      <c r="A1" s="1" t="s">
        <v>0</v>
      </c>
      <c r="B1" s="1" t="s">
        <v>1015</v>
      </c>
      <c r="C1" s="1" t="s">
        <v>1016</v>
      </c>
      <c r="D1" s="1" t="s">
        <v>1017</v>
      </c>
      <c r="E1" s="1" t="s">
        <v>1018</v>
      </c>
      <c r="F1" s="1" t="s">
        <v>1019</v>
      </c>
      <c r="G1" s="1" t="s">
        <v>1020</v>
      </c>
    </row>
    <row r="2" spans="1:7" x14ac:dyDescent="0.25">
      <c r="A2" s="1">
        <v>1997</v>
      </c>
      <c r="B2" s="1"/>
      <c r="C2" s="1">
        <v>26</v>
      </c>
      <c r="D2" s="1"/>
      <c r="E2" s="1"/>
      <c r="F2" s="1">
        <v>15</v>
      </c>
      <c r="G2" s="1"/>
    </row>
    <row r="3" spans="1:7" x14ac:dyDescent="0.25">
      <c r="A3" s="1">
        <v>2002</v>
      </c>
      <c r="B3" s="1">
        <v>30</v>
      </c>
      <c r="C3" s="1">
        <v>85</v>
      </c>
      <c r="D3" s="1">
        <v>55</v>
      </c>
      <c r="E3" s="1">
        <v>35</v>
      </c>
      <c r="F3" s="1">
        <v>64</v>
      </c>
      <c r="G3" s="1">
        <v>38</v>
      </c>
    </row>
    <row r="4" spans="1:7" x14ac:dyDescent="0.25">
      <c r="A4" s="1">
        <v>2007</v>
      </c>
      <c r="B4" s="1">
        <v>92</v>
      </c>
      <c r="C4" s="1" t="s">
        <v>5</v>
      </c>
      <c r="D4" s="1" t="s">
        <v>5</v>
      </c>
      <c r="E4" s="1">
        <v>45</v>
      </c>
      <c r="F4" s="1">
        <v>53</v>
      </c>
      <c r="G4" s="1">
        <v>14</v>
      </c>
    </row>
    <row r="5" spans="1:7" x14ac:dyDescent="0.25">
      <c r="A5" s="1">
        <v>2012</v>
      </c>
      <c r="B5" s="1">
        <v>104</v>
      </c>
      <c r="C5" s="1" t="s">
        <v>5</v>
      </c>
      <c r="D5" s="1" t="s">
        <v>5</v>
      </c>
      <c r="E5" s="1">
        <v>43</v>
      </c>
      <c r="F5" s="1">
        <v>60</v>
      </c>
      <c r="G5" s="1">
        <v>22</v>
      </c>
    </row>
    <row r="6" spans="1:7" x14ac:dyDescent="0.25">
      <c r="A6" s="1">
        <v>2017</v>
      </c>
      <c r="B6" s="1" t="s">
        <v>5</v>
      </c>
      <c r="C6" s="1">
        <v>18</v>
      </c>
      <c r="D6" s="1" t="s">
        <v>5</v>
      </c>
      <c r="E6" s="1">
        <v>12</v>
      </c>
      <c r="F6" s="1">
        <v>22</v>
      </c>
      <c r="G6" s="1">
        <v>21</v>
      </c>
    </row>
    <row r="7" spans="1:7" x14ac:dyDescent="0.25">
      <c r="A7" s="1">
        <v>2022</v>
      </c>
      <c r="B7" s="1" t="s">
        <v>5</v>
      </c>
      <c r="C7" s="1">
        <v>29</v>
      </c>
      <c r="D7" s="1" t="s">
        <v>5</v>
      </c>
      <c r="E7" s="1">
        <v>32</v>
      </c>
      <c r="F7" s="1">
        <v>45</v>
      </c>
      <c r="G7" s="1">
        <v>26</v>
      </c>
    </row>
  </sheetData>
  <pageMargins left="0.75" right="0.75" top="1" bottom="1" header="0.5" footer="0.5"/>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
  <sheetViews>
    <sheetView workbookViewId="0">
      <pane ySplit="1" topLeftCell="A2" activePane="bottomLeft" state="frozen"/>
      <selection pane="bottomLeft" activeCell="C29" sqref="C29"/>
    </sheetView>
  </sheetViews>
  <sheetFormatPr defaultRowHeight="15" x14ac:dyDescent="0.25"/>
  <cols>
    <col min="1" max="1" width="10" customWidth="1"/>
    <col min="2" max="7" width="60" customWidth="1"/>
  </cols>
  <sheetData>
    <row r="1" spans="1:7" ht="30" x14ac:dyDescent="0.25">
      <c r="A1" s="1" t="s">
        <v>0</v>
      </c>
      <c r="B1" s="1" t="s">
        <v>95</v>
      </c>
      <c r="C1" s="1" t="s">
        <v>96</v>
      </c>
      <c r="D1" s="1" t="s">
        <v>97</v>
      </c>
      <c r="E1" s="1" t="s">
        <v>98</v>
      </c>
      <c r="F1" s="1" t="s">
        <v>99</v>
      </c>
      <c r="G1" s="1" t="s">
        <v>100</v>
      </c>
    </row>
    <row r="2" spans="1:7" x14ac:dyDescent="0.25">
      <c r="A2" s="1">
        <v>2022</v>
      </c>
      <c r="B2" s="1">
        <v>1</v>
      </c>
      <c r="C2" s="1">
        <v>2</v>
      </c>
      <c r="D2" s="1">
        <v>1</v>
      </c>
      <c r="E2" s="1">
        <v>10</v>
      </c>
      <c r="F2" s="1">
        <v>13</v>
      </c>
      <c r="G2" s="1">
        <v>6</v>
      </c>
    </row>
  </sheetData>
  <pageMargins left="0.75" right="0.75" top="1" bottom="1" header="0.5" footer="0.5"/>
  <tableParts count="1">
    <tablePart r:id="rId1"/>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2" customWidth="1"/>
    <col min="4" max="4" width="41" customWidth="1"/>
    <col min="5" max="5" width="56" customWidth="1"/>
    <col min="6" max="6" width="39" customWidth="1"/>
    <col min="7" max="7" width="54" customWidth="1"/>
  </cols>
  <sheetData>
    <row r="1" spans="1:7" ht="30" x14ac:dyDescent="0.25">
      <c r="A1" s="1" t="s">
        <v>0</v>
      </c>
      <c r="B1" s="1" t="s">
        <v>1021</v>
      </c>
      <c r="C1" s="1" t="s">
        <v>1022</v>
      </c>
      <c r="D1" s="1" t="s">
        <v>1023</v>
      </c>
      <c r="E1" s="1" t="s">
        <v>1024</v>
      </c>
      <c r="F1" s="1" t="s">
        <v>1025</v>
      </c>
      <c r="G1" s="1" t="s">
        <v>1026</v>
      </c>
    </row>
    <row r="2" spans="1:7" x14ac:dyDescent="0.25">
      <c r="A2" s="1">
        <v>1997</v>
      </c>
      <c r="B2" s="1" t="s">
        <v>5</v>
      </c>
      <c r="C2" s="1">
        <v>2</v>
      </c>
      <c r="D2" s="1"/>
      <c r="E2" s="1"/>
      <c r="F2" s="1"/>
      <c r="G2" s="1"/>
    </row>
    <row r="3" spans="1:7" x14ac:dyDescent="0.25">
      <c r="A3" s="1">
        <v>2002</v>
      </c>
      <c r="B3" s="1">
        <v>13</v>
      </c>
      <c r="C3" s="1">
        <v>9</v>
      </c>
      <c r="D3" s="1"/>
      <c r="E3" s="1"/>
      <c r="F3" s="1"/>
      <c r="G3" s="1"/>
    </row>
    <row r="4" spans="1:7" x14ac:dyDescent="0.25">
      <c r="A4" s="1">
        <v>2007</v>
      </c>
      <c r="B4" s="1">
        <v>1</v>
      </c>
      <c r="C4" s="1">
        <v>5</v>
      </c>
      <c r="D4" s="1">
        <v>1</v>
      </c>
      <c r="E4" s="1">
        <v>5</v>
      </c>
      <c r="F4" s="1"/>
      <c r="G4" s="1"/>
    </row>
    <row r="5" spans="1:7" x14ac:dyDescent="0.25">
      <c r="A5" s="1">
        <v>2012</v>
      </c>
      <c r="B5" s="1">
        <v>7</v>
      </c>
      <c r="C5" s="1">
        <v>21</v>
      </c>
      <c r="D5" s="1">
        <v>7</v>
      </c>
      <c r="E5" s="1">
        <v>21</v>
      </c>
      <c r="F5" s="1"/>
      <c r="G5" s="1"/>
    </row>
    <row r="6" spans="1:7" x14ac:dyDescent="0.25">
      <c r="A6" s="1">
        <v>2017</v>
      </c>
      <c r="B6" s="1">
        <v>13</v>
      </c>
      <c r="C6" s="1">
        <v>35</v>
      </c>
      <c r="D6" s="1">
        <v>5</v>
      </c>
      <c r="E6" s="1">
        <v>32</v>
      </c>
      <c r="F6" s="1">
        <v>8</v>
      </c>
      <c r="G6" s="1">
        <v>3</v>
      </c>
    </row>
    <row r="7" spans="1:7" x14ac:dyDescent="0.25">
      <c r="A7" s="1">
        <v>2022</v>
      </c>
      <c r="B7" s="1">
        <v>5</v>
      </c>
      <c r="C7" s="1">
        <v>33</v>
      </c>
      <c r="D7" s="1" t="s">
        <v>5</v>
      </c>
      <c r="E7" s="1">
        <v>31</v>
      </c>
      <c r="F7" s="1" t="s">
        <v>5</v>
      </c>
      <c r="G7" s="1">
        <v>2</v>
      </c>
    </row>
  </sheetData>
  <pageMargins left="0.75" right="0.75" top="1" bottom="1" header="0.5" footer="0.5"/>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W10"/>
  <sheetViews>
    <sheetView topLeftCell="S1" workbookViewId="0">
      <pane ySplit="1" topLeftCell="A2" activePane="bottomLeft" state="frozen"/>
      <selection pane="bottomLeft"/>
    </sheetView>
  </sheetViews>
  <sheetFormatPr defaultRowHeight="15" x14ac:dyDescent="0.25"/>
  <cols>
    <col min="1" max="1" width="10" customWidth="1"/>
    <col min="2" max="2" width="49" customWidth="1"/>
    <col min="3" max="3" width="53" customWidth="1"/>
    <col min="4" max="23" width="60" customWidth="1"/>
  </cols>
  <sheetData>
    <row r="1" spans="1:23" ht="30" x14ac:dyDescent="0.25">
      <c r="A1" s="1" t="s">
        <v>0</v>
      </c>
      <c r="B1" s="1" t="s">
        <v>1027</v>
      </c>
      <c r="C1" s="1" t="s">
        <v>1028</v>
      </c>
      <c r="D1" s="1" t="s">
        <v>1029</v>
      </c>
      <c r="E1" s="1" t="s">
        <v>1030</v>
      </c>
      <c r="F1" s="1" t="s">
        <v>1031</v>
      </c>
      <c r="G1" s="1" t="s">
        <v>1032</v>
      </c>
      <c r="H1" s="1" t="s">
        <v>1033</v>
      </c>
      <c r="I1" s="1" t="s">
        <v>1034</v>
      </c>
      <c r="J1" s="1" t="s">
        <v>1035</v>
      </c>
      <c r="K1" s="1" t="s">
        <v>1036</v>
      </c>
      <c r="L1" s="1" t="s">
        <v>1037</v>
      </c>
      <c r="M1" s="1" t="s">
        <v>1038</v>
      </c>
      <c r="N1" s="1" t="s">
        <v>1039</v>
      </c>
      <c r="O1" s="1" t="s">
        <v>1040</v>
      </c>
      <c r="P1" s="1" t="s">
        <v>1041</v>
      </c>
      <c r="Q1" s="1" t="s">
        <v>1042</v>
      </c>
      <c r="R1" s="1" t="s">
        <v>1043</v>
      </c>
      <c r="S1" s="1" t="s">
        <v>1044</v>
      </c>
      <c r="T1" s="1" t="s">
        <v>1045</v>
      </c>
      <c r="U1" s="1" t="s">
        <v>1046</v>
      </c>
      <c r="V1" s="1" t="s">
        <v>1047</v>
      </c>
      <c r="W1" s="1" t="s">
        <v>1048</v>
      </c>
    </row>
    <row r="2" spans="1:23" x14ac:dyDescent="0.25">
      <c r="A2" s="1">
        <v>1997</v>
      </c>
      <c r="B2" s="1">
        <v>6549</v>
      </c>
      <c r="C2" s="1">
        <v>5524</v>
      </c>
      <c r="D2" s="1">
        <v>657</v>
      </c>
      <c r="E2" s="1">
        <v>657</v>
      </c>
      <c r="F2" s="1"/>
      <c r="G2" s="1"/>
      <c r="H2" s="1">
        <v>4984</v>
      </c>
      <c r="I2" s="1">
        <v>526</v>
      </c>
      <c r="J2" s="1"/>
      <c r="K2" s="1"/>
      <c r="L2" s="1"/>
      <c r="M2" s="1"/>
      <c r="N2" s="1"/>
      <c r="O2" s="1"/>
      <c r="P2" s="1"/>
      <c r="Q2" s="1"/>
      <c r="R2" s="1"/>
      <c r="S2" s="1"/>
      <c r="T2" s="1"/>
      <c r="U2" s="1"/>
      <c r="V2" s="1"/>
      <c r="W2" s="1"/>
    </row>
    <row r="3" spans="1:23" x14ac:dyDescent="0.25">
      <c r="A3" s="1">
        <v>2002</v>
      </c>
      <c r="B3" s="1">
        <v>6554</v>
      </c>
      <c r="C3" s="1">
        <v>5824</v>
      </c>
      <c r="D3" s="1">
        <v>633</v>
      </c>
      <c r="E3" s="1">
        <v>633</v>
      </c>
      <c r="F3" s="1"/>
      <c r="G3" s="1"/>
      <c r="H3" s="1">
        <v>5038</v>
      </c>
      <c r="I3" s="1">
        <v>417</v>
      </c>
      <c r="J3" s="1"/>
      <c r="K3" s="1">
        <v>4911</v>
      </c>
      <c r="L3" s="1">
        <v>382</v>
      </c>
      <c r="M3" s="1">
        <v>590</v>
      </c>
      <c r="N3" s="1">
        <v>216</v>
      </c>
      <c r="O3" s="1">
        <v>35</v>
      </c>
      <c r="P3" s="1">
        <v>127</v>
      </c>
      <c r="Q3" s="1"/>
      <c r="R3" s="1">
        <v>19</v>
      </c>
      <c r="S3" s="1">
        <v>6</v>
      </c>
      <c r="T3" s="1">
        <v>666</v>
      </c>
      <c r="U3" s="1">
        <v>54554000</v>
      </c>
      <c r="V3" s="1"/>
      <c r="W3" s="1">
        <v>10.199999999999999</v>
      </c>
    </row>
    <row r="4" spans="1:23" x14ac:dyDescent="0.25">
      <c r="A4" s="1">
        <v>2007</v>
      </c>
      <c r="B4" s="1">
        <v>6845</v>
      </c>
      <c r="C4" s="1">
        <v>6243</v>
      </c>
      <c r="D4" s="1">
        <v>901</v>
      </c>
      <c r="E4" s="1">
        <v>901</v>
      </c>
      <c r="F4" s="1" t="s">
        <v>5</v>
      </c>
      <c r="G4" s="1">
        <v>900</v>
      </c>
      <c r="H4" s="1">
        <v>5005</v>
      </c>
      <c r="I4" s="1">
        <v>511</v>
      </c>
      <c r="J4" s="1"/>
      <c r="K4" s="1" t="s">
        <v>5</v>
      </c>
      <c r="L4" s="1">
        <v>453</v>
      </c>
      <c r="M4" s="1">
        <v>919</v>
      </c>
      <c r="N4" s="1">
        <v>390</v>
      </c>
      <c r="O4" s="1">
        <v>58</v>
      </c>
      <c r="P4" s="1" t="s">
        <v>5</v>
      </c>
      <c r="Q4" s="1"/>
      <c r="R4" s="1" t="s">
        <v>5</v>
      </c>
      <c r="S4" s="1">
        <v>1</v>
      </c>
      <c r="T4" s="1">
        <v>866</v>
      </c>
      <c r="U4" s="1">
        <v>61256000</v>
      </c>
      <c r="V4" s="1"/>
      <c r="W4" s="1">
        <v>11.9</v>
      </c>
    </row>
    <row r="5" spans="1:23" x14ac:dyDescent="0.25">
      <c r="A5" s="1">
        <v>2012</v>
      </c>
      <c r="B5" s="1">
        <v>8880</v>
      </c>
      <c r="C5" s="1">
        <v>8269</v>
      </c>
      <c r="D5" s="1">
        <v>960</v>
      </c>
      <c r="E5" s="1">
        <v>960</v>
      </c>
      <c r="F5" s="1">
        <v>8880</v>
      </c>
      <c r="G5" s="1">
        <v>960</v>
      </c>
      <c r="H5" s="1">
        <v>5725</v>
      </c>
      <c r="I5" s="1">
        <v>499</v>
      </c>
      <c r="J5" s="1"/>
      <c r="K5" s="1">
        <v>5390</v>
      </c>
      <c r="L5" s="1">
        <v>445</v>
      </c>
      <c r="M5" s="1">
        <v>2393</v>
      </c>
      <c r="N5" s="1">
        <v>461</v>
      </c>
      <c r="O5" s="1">
        <v>54</v>
      </c>
      <c r="P5" s="1">
        <v>335</v>
      </c>
      <c r="Q5" s="1">
        <v>151</v>
      </c>
      <c r="R5" s="1"/>
      <c r="S5" s="1"/>
      <c r="T5" s="1">
        <v>965</v>
      </c>
      <c r="U5" s="1" t="s">
        <v>5</v>
      </c>
      <c r="V5" s="1">
        <v>13.8</v>
      </c>
      <c r="W5" s="1" t="s">
        <v>5</v>
      </c>
    </row>
    <row r="6" spans="1:23" x14ac:dyDescent="0.25">
      <c r="A6" s="1">
        <v>2013</v>
      </c>
      <c r="B6" s="1"/>
      <c r="C6" s="1"/>
      <c r="D6" s="1"/>
      <c r="E6" s="1"/>
      <c r="F6" s="1"/>
      <c r="G6" s="1"/>
      <c r="H6" s="1">
        <v>6788</v>
      </c>
      <c r="I6" s="1">
        <v>334</v>
      </c>
      <c r="J6" s="1">
        <v>1.3</v>
      </c>
      <c r="K6" s="1"/>
      <c r="L6" s="1"/>
      <c r="M6" s="1"/>
      <c r="N6" s="1"/>
      <c r="O6" s="1"/>
      <c r="P6" s="1"/>
      <c r="Q6" s="1"/>
      <c r="R6" s="1"/>
      <c r="S6" s="1"/>
      <c r="T6" s="1"/>
      <c r="U6" s="1"/>
      <c r="V6" s="1"/>
      <c r="W6" s="1"/>
    </row>
    <row r="7" spans="1:23" x14ac:dyDescent="0.25">
      <c r="A7" s="1">
        <v>2017</v>
      </c>
      <c r="B7" s="1">
        <v>8579</v>
      </c>
      <c r="C7" s="1">
        <v>8218</v>
      </c>
      <c r="D7" s="1">
        <v>915</v>
      </c>
      <c r="E7" s="1">
        <v>915</v>
      </c>
      <c r="F7" s="1">
        <v>8164</v>
      </c>
      <c r="G7" s="1">
        <v>840</v>
      </c>
      <c r="H7" s="1">
        <v>5962</v>
      </c>
      <c r="I7" s="1">
        <v>504</v>
      </c>
      <c r="J7" s="1"/>
      <c r="K7" s="1" t="s">
        <v>5</v>
      </c>
      <c r="L7" s="1">
        <v>448</v>
      </c>
      <c r="M7" s="1" t="s">
        <v>5</v>
      </c>
      <c r="N7" s="1">
        <v>411</v>
      </c>
      <c r="O7" s="1">
        <v>56</v>
      </c>
      <c r="P7" s="1" t="s">
        <v>5</v>
      </c>
      <c r="Q7" s="1" t="s">
        <v>5</v>
      </c>
      <c r="R7" s="1">
        <v>415</v>
      </c>
      <c r="S7" s="1">
        <v>137</v>
      </c>
      <c r="T7" s="1">
        <v>930</v>
      </c>
      <c r="U7" s="1">
        <v>85211000</v>
      </c>
      <c r="V7" s="1">
        <v>12.7</v>
      </c>
      <c r="W7" s="1">
        <v>15.1</v>
      </c>
    </row>
    <row r="8" spans="1:23" x14ac:dyDescent="0.25">
      <c r="A8" s="1">
        <v>2018</v>
      </c>
      <c r="B8" s="1"/>
      <c r="C8" s="1"/>
      <c r="D8" s="1"/>
      <c r="E8" s="1"/>
      <c r="F8" s="1"/>
      <c r="G8" s="1"/>
      <c r="H8" s="1">
        <v>5055</v>
      </c>
      <c r="I8" s="1">
        <v>337</v>
      </c>
      <c r="J8" s="1">
        <v>1.1000000000000001</v>
      </c>
      <c r="K8" s="1"/>
      <c r="L8" s="1"/>
      <c r="M8" s="1"/>
      <c r="N8" s="1"/>
      <c r="O8" s="1"/>
      <c r="P8" s="1"/>
      <c r="Q8" s="1"/>
      <c r="R8" s="1"/>
      <c r="S8" s="1"/>
      <c r="T8" s="1"/>
      <c r="U8" s="1"/>
      <c r="V8" s="1"/>
      <c r="W8" s="1"/>
    </row>
    <row r="9" spans="1:23" x14ac:dyDescent="0.25">
      <c r="A9" s="1">
        <v>2022</v>
      </c>
      <c r="B9" s="1">
        <v>7731</v>
      </c>
      <c r="C9" s="1">
        <v>7143</v>
      </c>
      <c r="D9" s="1">
        <v>975</v>
      </c>
      <c r="E9" s="1">
        <v>975</v>
      </c>
      <c r="F9" s="1">
        <v>7374</v>
      </c>
      <c r="G9" s="1">
        <v>920</v>
      </c>
      <c r="H9" s="1">
        <v>5508</v>
      </c>
      <c r="I9" s="1">
        <v>554</v>
      </c>
      <c r="J9" s="1"/>
      <c r="K9" s="1">
        <v>5321</v>
      </c>
      <c r="L9" s="1">
        <v>521</v>
      </c>
      <c r="M9" s="1">
        <v>1481</v>
      </c>
      <c r="N9" s="1">
        <v>421</v>
      </c>
      <c r="O9" s="1">
        <v>33</v>
      </c>
      <c r="P9" s="1">
        <v>187</v>
      </c>
      <c r="Q9" s="1">
        <v>155</v>
      </c>
      <c r="R9" s="1">
        <v>358</v>
      </c>
      <c r="S9" s="1">
        <v>132</v>
      </c>
      <c r="T9" s="1">
        <v>1005</v>
      </c>
      <c r="U9" s="1">
        <v>119979000</v>
      </c>
      <c r="V9" s="1">
        <v>15.3</v>
      </c>
      <c r="W9" s="1">
        <v>17.8</v>
      </c>
    </row>
    <row r="10" spans="1:23" x14ac:dyDescent="0.25">
      <c r="A10" s="1">
        <v>2023</v>
      </c>
      <c r="B10" s="1"/>
      <c r="C10" s="1"/>
      <c r="D10" s="1"/>
      <c r="E10" s="1"/>
      <c r="F10" s="1"/>
      <c r="G10" s="1"/>
      <c r="H10" s="1">
        <v>6534</v>
      </c>
      <c r="I10" s="1">
        <v>452</v>
      </c>
      <c r="J10" s="1">
        <v>1.4</v>
      </c>
      <c r="K10" s="1"/>
      <c r="L10" s="1"/>
      <c r="M10" s="1"/>
      <c r="N10" s="1"/>
      <c r="O10" s="1"/>
      <c r="P10" s="1"/>
      <c r="Q10" s="1"/>
      <c r="R10" s="1"/>
      <c r="S10" s="1"/>
      <c r="T10" s="1"/>
      <c r="U10" s="1"/>
      <c r="V10" s="1"/>
      <c r="W10" s="1"/>
    </row>
  </sheetData>
  <pageMargins left="0.75" right="0.75" top="1" bottom="1" header="0.5" footer="0.5"/>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C3"/>
  <sheetViews>
    <sheetView workbookViewId="0">
      <pane ySplit="1" topLeftCell="A2" activePane="bottomLeft" state="frozen"/>
      <selection pane="bottomLeft"/>
    </sheetView>
  </sheetViews>
  <sheetFormatPr defaultRowHeight="15" x14ac:dyDescent="0.25"/>
  <cols>
    <col min="1" max="1" width="10" customWidth="1"/>
    <col min="2" max="2" width="37" customWidth="1"/>
    <col min="3" max="3" width="52" customWidth="1"/>
  </cols>
  <sheetData>
    <row r="1" spans="1:3" ht="30" x14ac:dyDescent="0.25">
      <c r="A1" s="1" t="s">
        <v>0</v>
      </c>
      <c r="B1" s="1" t="s">
        <v>1049</v>
      </c>
      <c r="C1" s="1" t="s">
        <v>1050</v>
      </c>
    </row>
    <row r="2" spans="1:3" x14ac:dyDescent="0.25">
      <c r="A2" s="1">
        <v>1997</v>
      </c>
      <c r="B2" s="1">
        <v>3</v>
      </c>
      <c r="C2" s="1">
        <v>3</v>
      </c>
    </row>
    <row r="3" spans="1:3" x14ac:dyDescent="0.25">
      <c r="A3" s="1">
        <v>2002</v>
      </c>
      <c r="B3" s="1" t="s">
        <v>5</v>
      </c>
      <c r="C3" s="1">
        <v>1</v>
      </c>
    </row>
  </sheetData>
  <pageMargins left="0.75" right="0.75" top="1" bottom="1" header="0.5" footer="0.5"/>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37" customWidth="1"/>
    <col min="3" max="3" width="52" customWidth="1"/>
    <col min="4" max="4" width="51" customWidth="1"/>
    <col min="5" max="5" width="60" customWidth="1"/>
    <col min="6" max="6" width="49" customWidth="1"/>
    <col min="7" max="7" width="60" customWidth="1"/>
  </cols>
  <sheetData>
    <row r="1" spans="1:7" ht="30" x14ac:dyDescent="0.25">
      <c r="A1" s="1" t="s">
        <v>0</v>
      </c>
      <c r="B1" s="1" t="s">
        <v>1051</v>
      </c>
      <c r="C1" s="1" t="s">
        <v>1052</v>
      </c>
      <c r="D1" s="1" t="s">
        <v>1053</v>
      </c>
      <c r="E1" s="1" t="s">
        <v>1054</v>
      </c>
      <c r="F1" s="1" t="s">
        <v>1055</v>
      </c>
      <c r="G1" s="1" t="s">
        <v>1056</v>
      </c>
    </row>
    <row r="2" spans="1:7" x14ac:dyDescent="0.25">
      <c r="A2" s="1">
        <v>1997</v>
      </c>
      <c r="B2" s="1">
        <v>536</v>
      </c>
      <c r="C2" s="1">
        <v>201</v>
      </c>
      <c r="D2" s="1"/>
      <c r="E2" s="1"/>
      <c r="F2" s="1"/>
      <c r="G2" s="1"/>
    </row>
    <row r="3" spans="1:7" x14ac:dyDescent="0.25">
      <c r="A3" s="1">
        <v>2002</v>
      </c>
      <c r="B3" s="1">
        <v>454</v>
      </c>
      <c r="C3" s="1">
        <v>161</v>
      </c>
      <c r="D3" s="1"/>
      <c r="E3" s="1"/>
      <c r="F3" s="1" t="s">
        <v>5</v>
      </c>
      <c r="G3" s="1">
        <v>5</v>
      </c>
    </row>
    <row r="4" spans="1:7" x14ac:dyDescent="0.25">
      <c r="A4" s="1">
        <v>2007</v>
      </c>
      <c r="B4" s="1">
        <v>966</v>
      </c>
      <c r="C4" s="1">
        <v>406</v>
      </c>
      <c r="D4" s="1">
        <v>966</v>
      </c>
      <c r="E4" s="1">
        <v>406</v>
      </c>
      <c r="F4" s="1"/>
      <c r="G4" s="1"/>
    </row>
    <row r="5" spans="1:7" x14ac:dyDescent="0.25">
      <c r="A5" s="1">
        <v>2012</v>
      </c>
      <c r="B5" s="1">
        <v>1222</v>
      </c>
      <c r="C5" s="1">
        <v>346</v>
      </c>
      <c r="D5" s="1">
        <v>1222</v>
      </c>
      <c r="E5" s="1">
        <v>346</v>
      </c>
      <c r="F5" s="1"/>
      <c r="G5" s="1"/>
    </row>
    <row r="6" spans="1:7" x14ac:dyDescent="0.25">
      <c r="A6" s="1">
        <v>2017</v>
      </c>
      <c r="B6" s="1">
        <v>786</v>
      </c>
      <c r="C6" s="1">
        <v>264</v>
      </c>
      <c r="D6" s="1">
        <v>716</v>
      </c>
      <c r="E6" s="1">
        <v>244</v>
      </c>
      <c r="F6" s="1">
        <v>70</v>
      </c>
      <c r="G6" s="1">
        <v>26</v>
      </c>
    </row>
    <row r="7" spans="1:7" x14ac:dyDescent="0.25">
      <c r="A7" s="1">
        <v>2022</v>
      </c>
      <c r="B7" s="1">
        <v>725</v>
      </c>
      <c r="C7" s="1">
        <v>245</v>
      </c>
      <c r="D7" s="1">
        <v>711</v>
      </c>
      <c r="E7" s="1">
        <v>224</v>
      </c>
      <c r="F7" s="1">
        <v>15</v>
      </c>
      <c r="G7" s="1">
        <v>25</v>
      </c>
    </row>
  </sheetData>
  <pageMargins left="0.75" right="0.75" top="1" bottom="1" header="0.5" footer="0.5"/>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E7"/>
  <sheetViews>
    <sheetView workbookViewId="0">
      <pane ySplit="1" topLeftCell="A2" activePane="bottomLeft" state="frozen"/>
      <selection pane="bottomLeft"/>
    </sheetView>
  </sheetViews>
  <sheetFormatPr defaultRowHeight="15" x14ac:dyDescent="0.25"/>
  <cols>
    <col min="1" max="1" width="10" customWidth="1"/>
    <col min="2" max="2" width="30" customWidth="1"/>
    <col min="3" max="3" width="45" customWidth="1"/>
    <col min="4" max="4" width="44" customWidth="1"/>
    <col min="5" max="5" width="59" customWidth="1"/>
  </cols>
  <sheetData>
    <row r="1" spans="1:5" ht="30" x14ac:dyDescent="0.25">
      <c r="A1" s="1" t="s">
        <v>0</v>
      </c>
      <c r="B1" s="1" t="s">
        <v>1057</v>
      </c>
      <c r="C1" s="1" t="s">
        <v>1058</v>
      </c>
      <c r="D1" s="1" t="s">
        <v>1059</v>
      </c>
      <c r="E1" s="1" t="s">
        <v>1060</v>
      </c>
    </row>
    <row r="2" spans="1:5" x14ac:dyDescent="0.25">
      <c r="A2" s="1">
        <v>1997</v>
      </c>
      <c r="B2" s="1">
        <v>34</v>
      </c>
      <c r="C2" s="1">
        <v>16</v>
      </c>
      <c r="D2" s="1"/>
      <c r="E2" s="1"/>
    </row>
    <row r="3" spans="1:5" x14ac:dyDescent="0.25">
      <c r="A3" s="1">
        <v>2002</v>
      </c>
      <c r="B3" s="1">
        <v>33</v>
      </c>
      <c r="C3" s="1">
        <v>19</v>
      </c>
      <c r="D3" s="1"/>
      <c r="E3" s="1"/>
    </row>
    <row r="4" spans="1:5" x14ac:dyDescent="0.25">
      <c r="A4" s="1">
        <v>2007</v>
      </c>
      <c r="B4" s="1">
        <v>21</v>
      </c>
      <c r="C4" s="1">
        <v>15</v>
      </c>
      <c r="D4" s="1">
        <v>21</v>
      </c>
      <c r="E4" s="1">
        <v>15</v>
      </c>
    </row>
    <row r="5" spans="1:5" x14ac:dyDescent="0.25">
      <c r="A5" s="1">
        <v>2012</v>
      </c>
      <c r="B5" s="1">
        <v>36</v>
      </c>
      <c r="C5" s="1">
        <v>29</v>
      </c>
      <c r="D5" s="1">
        <v>36</v>
      </c>
      <c r="E5" s="1">
        <v>29</v>
      </c>
    </row>
    <row r="6" spans="1:5" x14ac:dyDescent="0.25">
      <c r="A6" s="1">
        <v>2017</v>
      </c>
      <c r="B6" s="1">
        <v>23</v>
      </c>
      <c r="C6" s="1">
        <v>15</v>
      </c>
      <c r="D6" s="1">
        <v>23</v>
      </c>
      <c r="E6" s="1">
        <v>15</v>
      </c>
    </row>
    <row r="7" spans="1:5" x14ac:dyDescent="0.25">
      <c r="A7" s="1">
        <v>2022</v>
      </c>
      <c r="B7" s="1">
        <v>25</v>
      </c>
      <c r="C7" s="1">
        <v>29</v>
      </c>
      <c r="D7" s="1">
        <v>25</v>
      </c>
      <c r="E7" s="1">
        <v>29</v>
      </c>
    </row>
  </sheetData>
  <pageMargins left="0.75" right="0.75" top="1" bottom="1" header="0.5" footer="0.5"/>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
  <sheetViews>
    <sheetView workbookViewId="0">
      <pane ySplit="1" topLeftCell="A2" activePane="bottomLeft" state="frozen"/>
      <selection pane="bottomLeft"/>
    </sheetView>
  </sheetViews>
  <sheetFormatPr defaultRowHeight="15" x14ac:dyDescent="0.25"/>
  <cols>
    <col min="1" max="1" width="10" customWidth="1"/>
    <col min="2" max="2" width="29" customWidth="1"/>
    <col min="3" max="3" width="27" customWidth="1"/>
    <col min="4" max="4" width="33" customWidth="1"/>
    <col min="5" max="5" width="44" customWidth="1"/>
    <col min="6" max="6" width="42" customWidth="1"/>
    <col min="7" max="7" width="48" customWidth="1"/>
    <col min="8" max="8" width="35" customWidth="1"/>
    <col min="9" max="9" width="33" customWidth="1"/>
    <col min="10" max="10" width="39" customWidth="1"/>
    <col min="11" max="11" width="50" customWidth="1"/>
    <col min="12" max="12" width="48" customWidth="1"/>
    <col min="13" max="13" width="54" customWidth="1"/>
  </cols>
  <sheetData>
    <row r="1" spans="1:13" ht="30" x14ac:dyDescent="0.25">
      <c r="A1" s="1" t="s">
        <v>0</v>
      </c>
      <c r="B1" s="1" t="s">
        <v>101</v>
      </c>
      <c r="C1" s="1" t="s">
        <v>102</v>
      </c>
      <c r="D1" s="1" t="s">
        <v>103</v>
      </c>
      <c r="E1" s="1" t="s">
        <v>104</v>
      </c>
      <c r="F1" s="1" t="s">
        <v>105</v>
      </c>
      <c r="G1" s="1" t="s">
        <v>106</v>
      </c>
      <c r="H1" s="1" t="s">
        <v>107</v>
      </c>
      <c r="I1" s="1" t="s">
        <v>108</v>
      </c>
      <c r="J1" s="1" t="s">
        <v>109</v>
      </c>
      <c r="K1" s="1" t="s">
        <v>110</v>
      </c>
      <c r="L1" s="1" t="s">
        <v>111</v>
      </c>
      <c r="M1" s="1" t="s">
        <v>112</v>
      </c>
    </row>
    <row r="2" spans="1:13" x14ac:dyDescent="0.25">
      <c r="A2" s="1">
        <v>2022</v>
      </c>
      <c r="B2" s="1" t="s">
        <v>5</v>
      </c>
      <c r="C2" s="1" t="s">
        <v>5</v>
      </c>
      <c r="D2" s="1" t="s">
        <v>5</v>
      </c>
      <c r="E2" s="1">
        <v>6</v>
      </c>
      <c r="F2" s="1">
        <v>6</v>
      </c>
      <c r="G2" s="1">
        <v>2</v>
      </c>
      <c r="H2" s="1" t="s">
        <v>5</v>
      </c>
      <c r="I2" s="1" t="s">
        <v>5</v>
      </c>
      <c r="J2" s="1" t="s">
        <v>5</v>
      </c>
      <c r="K2" s="1">
        <v>6</v>
      </c>
      <c r="L2" s="1">
        <v>6</v>
      </c>
      <c r="M2" s="1">
        <v>2</v>
      </c>
    </row>
  </sheetData>
  <pageMargins left="0.75" right="0.75" top="1" bottom="1" header="0.5" footer="0.5"/>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3" customWidth="1"/>
    <col min="4" max="4" width="42" customWidth="1"/>
    <col min="5" max="5" width="57" customWidth="1"/>
  </cols>
  <sheetData>
    <row r="1" spans="1:5" ht="30" x14ac:dyDescent="0.25">
      <c r="A1" s="1" t="s">
        <v>0</v>
      </c>
      <c r="B1" s="1" t="s">
        <v>113</v>
      </c>
      <c r="C1" s="1" t="s">
        <v>114</v>
      </c>
      <c r="D1" s="1" t="s">
        <v>115</v>
      </c>
      <c r="E1" s="1" t="s">
        <v>116</v>
      </c>
    </row>
    <row r="2" spans="1:5" x14ac:dyDescent="0.25">
      <c r="A2" s="1">
        <v>1997</v>
      </c>
      <c r="B2" s="1">
        <v>140</v>
      </c>
      <c r="C2" s="1">
        <v>24</v>
      </c>
      <c r="D2" s="1"/>
      <c r="E2" s="1"/>
    </row>
    <row r="3" spans="1:5" x14ac:dyDescent="0.25">
      <c r="A3" s="1">
        <v>2002</v>
      </c>
      <c r="B3" s="1">
        <v>153</v>
      </c>
      <c r="C3" s="1">
        <v>23</v>
      </c>
      <c r="D3" s="1"/>
      <c r="E3" s="1"/>
    </row>
    <row r="4" spans="1:5" x14ac:dyDescent="0.25">
      <c r="A4" s="1">
        <v>2007</v>
      </c>
      <c r="B4" s="1">
        <v>100</v>
      </c>
      <c r="C4" s="1">
        <v>26</v>
      </c>
      <c r="D4" s="1">
        <v>100</v>
      </c>
      <c r="E4" s="1">
        <v>26</v>
      </c>
    </row>
    <row r="5" spans="1:5" x14ac:dyDescent="0.25">
      <c r="A5" s="1">
        <v>2012</v>
      </c>
      <c r="B5" s="1">
        <v>160</v>
      </c>
      <c r="C5" s="1">
        <v>32</v>
      </c>
      <c r="D5" s="1">
        <v>160</v>
      </c>
      <c r="E5" s="1">
        <v>32</v>
      </c>
    </row>
    <row r="6" spans="1:5" x14ac:dyDescent="0.25">
      <c r="A6" s="1">
        <v>2017</v>
      </c>
      <c r="B6" s="1" t="s">
        <v>5</v>
      </c>
      <c r="C6" s="1">
        <v>31</v>
      </c>
      <c r="D6" s="1" t="s">
        <v>5</v>
      </c>
      <c r="E6" s="1">
        <v>31</v>
      </c>
    </row>
    <row r="7" spans="1:5" x14ac:dyDescent="0.25">
      <c r="A7" s="1">
        <v>2022</v>
      </c>
      <c r="B7" s="1">
        <v>54</v>
      </c>
      <c r="C7" s="1">
        <v>55</v>
      </c>
      <c r="D7" s="1">
        <v>54</v>
      </c>
      <c r="E7" s="1">
        <v>55</v>
      </c>
    </row>
  </sheetData>
  <pageMargins left="0.75" right="0.75" top="1" bottom="1" header="0.5" footer="0.5"/>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
  <sheetViews>
    <sheetView workbookViewId="0">
      <pane ySplit="1" topLeftCell="A2" activePane="bottomLeft" state="frozen"/>
      <selection pane="bottomLeft"/>
    </sheetView>
  </sheetViews>
  <sheetFormatPr defaultRowHeight="15" x14ac:dyDescent="0.25"/>
  <cols>
    <col min="1" max="1" width="10" customWidth="1"/>
    <col min="2" max="2" width="36" customWidth="1"/>
    <col min="3" max="3" width="51" customWidth="1"/>
    <col min="4" max="4" width="50" customWidth="1"/>
    <col min="5" max="5" width="60" customWidth="1"/>
  </cols>
  <sheetData>
    <row r="1" spans="1:5" ht="30" x14ac:dyDescent="0.25">
      <c r="A1" s="1" t="s">
        <v>0</v>
      </c>
      <c r="B1" s="1" t="s">
        <v>117</v>
      </c>
      <c r="C1" s="1" t="s">
        <v>118</v>
      </c>
      <c r="D1" s="1" t="s">
        <v>119</v>
      </c>
      <c r="E1" s="1" t="s">
        <v>120</v>
      </c>
    </row>
    <row r="2" spans="1:5" x14ac:dyDescent="0.25">
      <c r="A2" s="1">
        <v>2017</v>
      </c>
      <c r="B2" s="1" t="s">
        <v>18</v>
      </c>
      <c r="C2" s="1">
        <v>4</v>
      </c>
      <c r="D2" s="1" t="s">
        <v>18</v>
      </c>
      <c r="E2" s="1">
        <v>4</v>
      </c>
    </row>
    <row r="3" spans="1:5" x14ac:dyDescent="0.25">
      <c r="A3" s="1">
        <v>2022</v>
      </c>
      <c r="B3" s="1" t="s">
        <v>18</v>
      </c>
      <c r="C3" s="1">
        <v>4</v>
      </c>
      <c r="D3" s="1" t="s">
        <v>18</v>
      </c>
      <c r="E3" s="1">
        <v>4</v>
      </c>
    </row>
  </sheetData>
  <pageMargins left="0.75" right="0.75" top="1" bottom="1" header="0.5" footer="0.5"/>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7"/>
  <sheetViews>
    <sheetView workbookViewId="0">
      <pane ySplit="1" topLeftCell="A2" activePane="bottomLeft" state="frozen"/>
      <selection pane="bottomLeft" activeCell="D1" sqref="D1"/>
    </sheetView>
  </sheetViews>
  <sheetFormatPr defaultRowHeight="15" x14ac:dyDescent="0.25"/>
  <cols>
    <col min="1" max="1" width="10" customWidth="1"/>
    <col min="2" max="2" width="36" customWidth="1"/>
    <col min="3" max="3" width="51" customWidth="1"/>
    <col min="4" max="4" width="50" customWidth="1"/>
    <col min="5" max="5" width="60" customWidth="1"/>
    <col min="6" max="6" width="48" customWidth="1"/>
    <col min="7" max="7" width="60" customWidth="1"/>
    <col min="8" max="8" width="33" customWidth="1"/>
    <col min="9" max="9" width="48" customWidth="1"/>
    <col min="10" max="10" width="47" customWidth="1"/>
    <col min="11" max="11" width="60" customWidth="1"/>
    <col min="12" max="12" width="45" customWidth="1"/>
    <col min="13" max="13" width="60" customWidth="1"/>
    <col min="14" max="14" width="36" customWidth="1"/>
    <col min="15" max="15" width="51" customWidth="1"/>
    <col min="16" max="16" width="50" customWidth="1"/>
    <col min="17" max="17" width="60" customWidth="1"/>
    <col min="18" max="18" width="48" customWidth="1"/>
    <col min="19" max="19" width="60" customWidth="1"/>
  </cols>
  <sheetData>
    <row r="1" spans="1:19" ht="30" x14ac:dyDescent="0.25">
      <c r="A1" s="1" t="s">
        <v>0</v>
      </c>
      <c r="B1" s="1" t="s">
        <v>121</v>
      </c>
      <c r="C1" s="1" t="s">
        <v>122</v>
      </c>
      <c r="D1" s="1" t="s">
        <v>123</v>
      </c>
      <c r="E1" s="1" t="s">
        <v>124</v>
      </c>
      <c r="F1" s="1" t="s">
        <v>125</v>
      </c>
      <c r="G1" s="1" t="s">
        <v>126</v>
      </c>
      <c r="H1" s="1" t="s">
        <v>127</v>
      </c>
      <c r="I1" s="1" t="s">
        <v>128</v>
      </c>
      <c r="J1" s="1" t="s">
        <v>129</v>
      </c>
      <c r="K1" s="1" t="s">
        <v>130</v>
      </c>
      <c r="L1" s="1" t="s">
        <v>131</v>
      </c>
      <c r="M1" s="1" t="s">
        <v>132</v>
      </c>
      <c r="N1" s="1" t="s">
        <v>133</v>
      </c>
      <c r="O1" s="1" t="s">
        <v>134</v>
      </c>
      <c r="P1" s="1" t="s">
        <v>135</v>
      </c>
      <c r="Q1" s="1" t="s">
        <v>136</v>
      </c>
      <c r="R1" s="1" t="s">
        <v>137</v>
      </c>
      <c r="S1" s="1" t="s">
        <v>138</v>
      </c>
    </row>
    <row r="2" spans="1:19" x14ac:dyDescent="0.25">
      <c r="A2" s="1">
        <v>1997</v>
      </c>
      <c r="B2" s="1">
        <v>484</v>
      </c>
      <c r="C2" s="1">
        <v>50</v>
      </c>
      <c r="D2" s="1"/>
      <c r="E2" s="1"/>
      <c r="F2" s="1"/>
      <c r="G2" s="1"/>
      <c r="H2" s="1">
        <v>712</v>
      </c>
      <c r="I2" s="1">
        <v>44</v>
      </c>
      <c r="J2" s="1"/>
      <c r="K2" s="1"/>
      <c r="L2" s="1"/>
      <c r="M2" s="1"/>
      <c r="N2" s="1">
        <v>196</v>
      </c>
      <c r="O2" s="1">
        <v>41</v>
      </c>
      <c r="P2" s="1"/>
      <c r="Q2" s="1"/>
      <c r="R2" s="1"/>
      <c r="S2" s="1"/>
    </row>
    <row r="3" spans="1:19" x14ac:dyDescent="0.25">
      <c r="A3" s="1">
        <v>2002</v>
      </c>
      <c r="B3" s="1">
        <v>268</v>
      </c>
      <c r="C3" s="1">
        <v>40</v>
      </c>
      <c r="D3" s="1"/>
      <c r="E3" s="1"/>
      <c r="F3" s="1"/>
      <c r="G3" s="1"/>
      <c r="H3" s="1">
        <v>597</v>
      </c>
      <c r="I3" s="1">
        <v>37</v>
      </c>
      <c r="J3" s="1"/>
      <c r="K3" s="1"/>
      <c r="L3" s="1"/>
      <c r="M3" s="1"/>
      <c r="N3" s="1">
        <v>64</v>
      </c>
      <c r="O3" s="1">
        <v>23</v>
      </c>
      <c r="P3" s="1"/>
      <c r="Q3" s="1"/>
      <c r="R3" s="1"/>
      <c r="S3" s="1"/>
    </row>
    <row r="4" spans="1:19" x14ac:dyDescent="0.25">
      <c r="A4" s="1">
        <v>2007</v>
      </c>
      <c r="B4" s="1">
        <v>271</v>
      </c>
      <c r="C4" s="1">
        <v>53</v>
      </c>
      <c r="D4" s="1">
        <v>271</v>
      </c>
      <c r="E4" s="1">
        <v>53</v>
      </c>
      <c r="F4" s="1"/>
      <c r="G4" s="1"/>
      <c r="H4" s="1">
        <v>434</v>
      </c>
      <c r="I4" s="1">
        <v>29</v>
      </c>
      <c r="J4" s="1" t="s">
        <v>5</v>
      </c>
      <c r="K4" s="1">
        <v>28</v>
      </c>
      <c r="L4" s="1" t="s">
        <v>5</v>
      </c>
      <c r="M4" s="1">
        <v>1</v>
      </c>
      <c r="N4" s="1">
        <v>64</v>
      </c>
      <c r="O4" s="1">
        <v>38</v>
      </c>
      <c r="P4" s="1" t="s">
        <v>5</v>
      </c>
      <c r="Q4" s="1">
        <v>37</v>
      </c>
      <c r="R4" s="1" t="s">
        <v>5</v>
      </c>
      <c r="S4" s="1">
        <v>1</v>
      </c>
    </row>
    <row r="5" spans="1:19" x14ac:dyDescent="0.25">
      <c r="A5" s="1">
        <v>2012</v>
      </c>
      <c r="B5" s="1">
        <v>226</v>
      </c>
      <c r="C5" s="1">
        <v>52</v>
      </c>
      <c r="D5" s="1">
        <v>226</v>
      </c>
      <c r="E5" s="1">
        <v>52</v>
      </c>
      <c r="F5" s="1"/>
      <c r="G5" s="1"/>
      <c r="H5" s="1">
        <v>456</v>
      </c>
      <c r="I5" s="1">
        <v>45</v>
      </c>
      <c r="J5" s="1">
        <v>456</v>
      </c>
      <c r="K5" s="1">
        <v>45</v>
      </c>
      <c r="L5" s="1"/>
      <c r="M5" s="1"/>
      <c r="N5" s="1">
        <v>98</v>
      </c>
      <c r="O5" s="1">
        <v>26</v>
      </c>
      <c r="P5" s="1">
        <v>98</v>
      </c>
      <c r="Q5" s="1">
        <v>26</v>
      </c>
      <c r="R5" s="1"/>
      <c r="S5" s="1"/>
    </row>
    <row r="6" spans="1:19" x14ac:dyDescent="0.25">
      <c r="A6" s="1">
        <v>2017</v>
      </c>
      <c r="B6" s="1">
        <v>240</v>
      </c>
      <c r="C6" s="1">
        <v>70</v>
      </c>
      <c r="D6" s="1">
        <v>240</v>
      </c>
      <c r="E6" s="1">
        <v>70</v>
      </c>
      <c r="F6" s="1"/>
      <c r="G6" s="1"/>
      <c r="H6" s="1">
        <v>508</v>
      </c>
      <c r="I6" s="1">
        <v>33</v>
      </c>
      <c r="J6" s="1">
        <v>508</v>
      </c>
      <c r="K6" s="1">
        <v>33</v>
      </c>
      <c r="L6" s="1"/>
      <c r="M6" s="1"/>
      <c r="N6" s="1">
        <v>28</v>
      </c>
      <c r="O6" s="1">
        <v>22</v>
      </c>
      <c r="P6" s="1">
        <v>28</v>
      </c>
      <c r="Q6" s="1">
        <v>22</v>
      </c>
      <c r="R6" s="1"/>
      <c r="S6" s="1"/>
    </row>
    <row r="7" spans="1:19" x14ac:dyDescent="0.25">
      <c r="A7" s="1">
        <v>2022</v>
      </c>
      <c r="B7" s="1">
        <v>186</v>
      </c>
      <c r="C7" s="1">
        <v>95</v>
      </c>
      <c r="D7" s="1">
        <v>181</v>
      </c>
      <c r="E7" s="1">
        <v>93</v>
      </c>
      <c r="F7" s="1">
        <v>5</v>
      </c>
      <c r="G7" s="1">
        <v>6</v>
      </c>
      <c r="H7" s="1">
        <v>343</v>
      </c>
      <c r="I7" s="1">
        <v>45</v>
      </c>
      <c r="J7" s="1">
        <v>343</v>
      </c>
      <c r="K7" s="1">
        <v>45</v>
      </c>
      <c r="L7" s="1"/>
      <c r="M7" s="1"/>
      <c r="N7" s="1">
        <v>20</v>
      </c>
      <c r="O7" s="1">
        <v>23</v>
      </c>
      <c r="P7" s="1">
        <v>20</v>
      </c>
      <c r="Q7" s="1">
        <v>23</v>
      </c>
      <c r="R7" s="1"/>
      <c r="S7" s="1"/>
    </row>
  </sheetData>
  <pageMargins left="0.75" right="0.75" top="1" bottom="1" header="0.5" footer="0.5"/>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2" customWidth="1"/>
    <col min="4" max="4" width="41" customWidth="1"/>
    <col min="5" max="5" width="56" customWidth="1"/>
    <col min="6" max="6" width="39" customWidth="1"/>
    <col min="7" max="7" width="54" customWidth="1"/>
  </cols>
  <sheetData>
    <row r="1" spans="1:7" ht="30" x14ac:dyDescent="0.25">
      <c r="A1" s="1" t="s">
        <v>0</v>
      </c>
      <c r="B1" s="1" t="s">
        <v>139</v>
      </c>
      <c r="C1" s="1" t="s">
        <v>140</v>
      </c>
      <c r="D1" s="1" t="s">
        <v>141</v>
      </c>
      <c r="E1" s="1" t="s">
        <v>142</v>
      </c>
      <c r="F1" s="1" t="s">
        <v>143</v>
      </c>
      <c r="G1" s="1" t="s">
        <v>144</v>
      </c>
    </row>
    <row r="2" spans="1:7" x14ac:dyDescent="0.25">
      <c r="A2" s="1">
        <v>1997</v>
      </c>
      <c r="B2" s="1">
        <v>13</v>
      </c>
      <c r="C2" s="1">
        <v>10</v>
      </c>
      <c r="D2" s="1"/>
      <c r="E2" s="1"/>
      <c r="F2" s="1"/>
      <c r="G2" s="1"/>
    </row>
    <row r="3" spans="1:7" x14ac:dyDescent="0.25">
      <c r="A3" s="1">
        <v>2002</v>
      </c>
      <c r="B3" s="1">
        <v>2</v>
      </c>
      <c r="C3" s="1">
        <v>8</v>
      </c>
      <c r="D3" s="1"/>
      <c r="E3" s="1"/>
      <c r="F3" s="1"/>
      <c r="G3" s="1"/>
    </row>
    <row r="4" spans="1:7" x14ac:dyDescent="0.25">
      <c r="A4" s="1">
        <v>2007</v>
      </c>
      <c r="B4" s="1">
        <v>6</v>
      </c>
      <c r="C4" s="1">
        <v>22</v>
      </c>
      <c r="D4" s="1">
        <v>6</v>
      </c>
      <c r="E4" s="1">
        <v>22</v>
      </c>
      <c r="F4" s="1"/>
      <c r="G4" s="1"/>
    </row>
    <row r="5" spans="1:7" x14ac:dyDescent="0.25">
      <c r="A5" s="1">
        <v>2012</v>
      </c>
      <c r="B5" s="1">
        <v>18</v>
      </c>
      <c r="C5" s="1">
        <v>32</v>
      </c>
      <c r="D5" s="1">
        <v>18</v>
      </c>
      <c r="E5" s="1">
        <v>32</v>
      </c>
      <c r="F5" s="1"/>
      <c r="G5" s="1"/>
    </row>
    <row r="6" spans="1:7" x14ac:dyDescent="0.25">
      <c r="A6" s="1">
        <v>2017</v>
      </c>
      <c r="B6" s="1">
        <v>46</v>
      </c>
      <c r="C6" s="1">
        <v>49</v>
      </c>
      <c r="D6" s="1">
        <v>46</v>
      </c>
      <c r="E6" s="1">
        <v>49</v>
      </c>
      <c r="F6" s="1"/>
      <c r="G6" s="1"/>
    </row>
    <row r="7" spans="1:7" x14ac:dyDescent="0.25">
      <c r="A7" s="1">
        <v>2022</v>
      </c>
      <c r="B7" s="1">
        <v>42</v>
      </c>
      <c r="C7" s="1">
        <v>93</v>
      </c>
      <c r="D7" s="1">
        <v>42</v>
      </c>
      <c r="E7" s="1">
        <v>90</v>
      </c>
      <c r="F7" s="1" t="s">
        <v>18</v>
      </c>
      <c r="G7" s="1">
        <v>3</v>
      </c>
    </row>
  </sheetData>
  <pageMargins left="0.75" right="0.75" top="1" bottom="1" header="0.5" footer="0.5"/>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
  <sheetViews>
    <sheetView workbookViewId="0">
      <pane ySplit="1" topLeftCell="A2" activePane="bottomLeft" state="frozen"/>
      <selection pane="bottomLeft" activeCell="D30" sqref="D30"/>
    </sheetView>
  </sheetViews>
  <sheetFormatPr defaultRowHeight="15" x14ac:dyDescent="0.25"/>
  <cols>
    <col min="1" max="1" width="10" customWidth="1"/>
    <col min="2" max="2" width="31" customWidth="1"/>
    <col min="3" max="3" width="46" customWidth="1"/>
    <col min="4" max="4" width="45" customWidth="1"/>
    <col min="5" max="5" width="60" customWidth="1"/>
  </cols>
  <sheetData>
    <row r="1" spans="1:5" ht="30" x14ac:dyDescent="0.25">
      <c r="A1" s="1" t="s">
        <v>0</v>
      </c>
      <c r="B1" s="1" t="s">
        <v>145</v>
      </c>
      <c r="C1" s="1" t="s">
        <v>146</v>
      </c>
      <c r="D1" s="1" t="s">
        <v>147</v>
      </c>
      <c r="E1" s="1" t="s">
        <v>148</v>
      </c>
    </row>
    <row r="2" spans="1:5" x14ac:dyDescent="0.25">
      <c r="A2" s="1">
        <v>1997</v>
      </c>
      <c r="B2" s="1">
        <v>15</v>
      </c>
      <c r="C2" s="1">
        <v>6</v>
      </c>
      <c r="D2" s="1"/>
      <c r="E2" s="1"/>
    </row>
    <row r="3" spans="1:5" x14ac:dyDescent="0.25">
      <c r="A3" s="1">
        <v>2002</v>
      </c>
      <c r="B3" s="1">
        <v>18</v>
      </c>
      <c r="C3" s="1">
        <v>7</v>
      </c>
      <c r="D3" s="1"/>
      <c r="E3" s="1"/>
    </row>
    <row r="4" spans="1:5" x14ac:dyDescent="0.25">
      <c r="A4" s="1">
        <v>2007</v>
      </c>
      <c r="B4" s="1" t="s">
        <v>5</v>
      </c>
      <c r="C4" s="1">
        <v>2</v>
      </c>
      <c r="D4" s="1" t="s">
        <v>5</v>
      </c>
      <c r="E4" s="1">
        <v>2</v>
      </c>
    </row>
    <row r="5" spans="1:5" x14ac:dyDescent="0.25">
      <c r="A5" s="1">
        <v>2017</v>
      </c>
      <c r="B5" s="1">
        <v>3</v>
      </c>
      <c r="C5" s="1">
        <v>8</v>
      </c>
      <c r="D5" s="1">
        <v>3</v>
      </c>
      <c r="E5" s="1">
        <v>8</v>
      </c>
    </row>
    <row r="6" spans="1:5" x14ac:dyDescent="0.25">
      <c r="A6" s="1">
        <v>2022</v>
      </c>
      <c r="B6" s="1">
        <v>5</v>
      </c>
      <c r="C6" s="1">
        <v>21</v>
      </c>
      <c r="D6" s="1">
        <v>5</v>
      </c>
      <c r="E6" s="1">
        <v>21</v>
      </c>
    </row>
  </sheetData>
  <pageMargins left="0.75" right="0.75" top="1" bottom="1" header="0.5" footer="0.5"/>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41" customWidth="1"/>
    <col min="4" max="4" width="40" customWidth="1"/>
    <col min="5" max="5" width="55" customWidth="1"/>
    <col min="6" max="6" width="38" customWidth="1"/>
    <col min="7" max="7" width="53" customWidth="1"/>
  </cols>
  <sheetData>
    <row r="1" spans="1:7" ht="30" x14ac:dyDescent="0.25">
      <c r="A1" s="1" t="s">
        <v>0</v>
      </c>
      <c r="B1" s="1" t="s">
        <v>149</v>
      </c>
      <c r="C1" s="1" t="s">
        <v>150</v>
      </c>
      <c r="D1" s="1" t="s">
        <v>151</v>
      </c>
      <c r="E1" s="1" t="s">
        <v>152</v>
      </c>
      <c r="F1" s="1" t="s">
        <v>153</v>
      </c>
      <c r="G1" s="1" t="s">
        <v>154</v>
      </c>
    </row>
    <row r="2" spans="1:7" x14ac:dyDescent="0.25">
      <c r="A2" s="1">
        <v>1997</v>
      </c>
      <c r="B2" s="1">
        <v>80</v>
      </c>
      <c r="C2" s="1">
        <v>11</v>
      </c>
      <c r="D2" s="1"/>
      <c r="E2" s="1"/>
      <c r="F2" s="1"/>
      <c r="G2" s="1"/>
    </row>
    <row r="3" spans="1:7" x14ac:dyDescent="0.25">
      <c r="A3" s="1">
        <v>2002</v>
      </c>
      <c r="B3" s="1">
        <v>46</v>
      </c>
      <c r="C3" s="1">
        <v>6</v>
      </c>
      <c r="D3" s="1"/>
      <c r="E3" s="1"/>
      <c r="F3" s="1"/>
      <c r="G3" s="1"/>
    </row>
    <row r="4" spans="1:7" x14ac:dyDescent="0.25">
      <c r="A4" s="1">
        <v>2007</v>
      </c>
      <c r="B4" s="1">
        <v>14</v>
      </c>
      <c r="C4" s="1">
        <v>8</v>
      </c>
      <c r="D4" s="1">
        <v>14</v>
      </c>
      <c r="E4" s="1">
        <v>8</v>
      </c>
      <c r="F4" s="1"/>
      <c r="G4" s="1"/>
    </row>
    <row r="5" spans="1:7" x14ac:dyDescent="0.25">
      <c r="A5" s="1">
        <v>2012</v>
      </c>
      <c r="B5" s="1">
        <v>6</v>
      </c>
      <c r="C5" s="1">
        <v>6</v>
      </c>
      <c r="D5" s="1">
        <v>6</v>
      </c>
      <c r="E5" s="1">
        <v>6</v>
      </c>
      <c r="F5" s="1"/>
      <c r="G5" s="1"/>
    </row>
    <row r="6" spans="1:7" x14ac:dyDescent="0.25">
      <c r="A6" s="1">
        <v>2017</v>
      </c>
      <c r="B6" s="1">
        <v>3</v>
      </c>
      <c r="C6" s="1">
        <v>20</v>
      </c>
      <c r="D6" s="1">
        <v>3</v>
      </c>
      <c r="E6" s="1">
        <v>20</v>
      </c>
      <c r="F6" s="1"/>
      <c r="G6" s="1"/>
    </row>
    <row r="7" spans="1:7" x14ac:dyDescent="0.25">
      <c r="A7" s="1">
        <v>2022</v>
      </c>
      <c r="B7" s="1">
        <v>3</v>
      </c>
      <c r="C7" s="1">
        <v>18</v>
      </c>
      <c r="D7" s="1">
        <v>2</v>
      </c>
      <c r="E7" s="1">
        <v>15</v>
      </c>
      <c r="F7" s="1" t="s">
        <v>18</v>
      </c>
      <c r="G7" s="1">
        <v>3</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
  <sheetViews>
    <sheetView workbookViewId="0">
      <pane ySplit="1" topLeftCell="A2" activePane="bottomLeft" state="frozen"/>
      <selection pane="bottomLeft" activeCell="B24" sqref="B24"/>
    </sheetView>
  </sheetViews>
  <sheetFormatPr defaultRowHeight="15" x14ac:dyDescent="0.25"/>
  <cols>
    <col min="1" max="1" width="10" customWidth="1"/>
    <col min="2" max="2" width="39" customWidth="1"/>
    <col min="3" max="3" width="29" customWidth="1"/>
    <col min="4" max="4" width="54" customWidth="1"/>
    <col min="5" max="5" width="44" customWidth="1"/>
  </cols>
  <sheetData>
    <row r="1" spans="1:5" ht="30" x14ac:dyDescent="0.25">
      <c r="A1" s="1" t="s">
        <v>0</v>
      </c>
      <c r="B1" s="1" t="s">
        <v>1</v>
      </c>
      <c r="C1" s="1" t="s">
        <v>2</v>
      </c>
      <c r="D1" s="1" t="s">
        <v>3</v>
      </c>
      <c r="E1" s="1" t="s">
        <v>4</v>
      </c>
    </row>
    <row r="2" spans="1:5" x14ac:dyDescent="0.25">
      <c r="A2" s="1">
        <v>2017</v>
      </c>
      <c r="B2" s="1" t="s">
        <v>5</v>
      </c>
      <c r="C2" s="1" t="s">
        <v>5</v>
      </c>
      <c r="D2" s="1">
        <v>2</v>
      </c>
      <c r="E2" s="1">
        <v>2</v>
      </c>
    </row>
  </sheetData>
  <pageMargins left="0.75" right="0.75" top="1" bottom="1" header="0.5" footer="0.5"/>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2" customWidth="1"/>
    <col min="4" max="4" width="32" customWidth="1"/>
    <col min="5" max="5" width="43" customWidth="1"/>
    <col min="6" max="6" width="57" customWidth="1"/>
    <col min="7" max="7" width="47" customWidth="1"/>
  </cols>
  <sheetData>
    <row r="1" spans="1:7" ht="30" x14ac:dyDescent="0.25">
      <c r="A1" s="1" t="s">
        <v>0</v>
      </c>
      <c r="B1" s="1" t="s">
        <v>155</v>
      </c>
      <c r="C1" s="1" t="s">
        <v>156</v>
      </c>
      <c r="D1" s="1" t="s">
        <v>157</v>
      </c>
      <c r="E1" s="1" t="s">
        <v>158</v>
      </c>
      <c r="F1" s="1" t="s">
        <v>159</v>
      </c>
      <c r="G1" s="1" t="s">
        <v>160</v>
      </c>
    </row>
    <row r="2" spans="1:7" x14ac:dyDescent="0.25">
      <c r="A2" s="1">
        <v>2017</v>
      </c>
      <c r="B2" s="1">
        <v>7</v>
      </c>
      <c r="C2" s="1">
        <v>11</v>
      </c>
      <c r="D2" s="1">
        <v>4</v>
      </c>
      <c r="E2" s="1">
        <v>24</v>
      </c>
      <c r="F2" s="1">
        <v>33</v>
      </c>
      <c r="G2" s="1">
        <v>11</v>
      </c>
    </row>
    <row r="3" spans="1:7" x14ac:dyDescent="0.25">
      <c r="A3" s="1">
        <v>2022</v>
      </c>
      <c r="B3" s="1">
        <v>15</v>
      </c>
      <c r="C3" s="1">
        <v>17</v>
      </c>
      <c r="D3" s="1">
        <v>2</v>
      </c>
      <c r="E3" s="1">
        <v>34</v>
      </c>
      <c r="F3" s="1">
        <v>37</v>
      </c>
      <c r="G3" s="1">
        <v>6</v>
      </c>
    </row>
  </sheetData>
  <pageMargins left="0.75" right="0.75" top="1" bottom="1" header="0.5" footer="0.5"/>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4"/>
  <sheetViews>
    <sheetView workbookViewId="0">
      <pane ySplit="1" topLeftCell="A2" activePane="bottomLeft" state="frozen"/>
      <selection pane="bottomLeft"/>
    </sheetView>
  </sheetViews>
  <sheetFormatPr defaultRowHeight="15" x14ac:dyDescent="0.25"/>
  <cols>
    <col min="1" max="1" width="10" customWidth="1"/>
    <col min="2" max="2" width="33" customWidth="1"/>
    <col min="3" max="3" width="47" customWidth="1"/>
    <col min="4" max="4" width="37" customWidth="1"/>
    <col min="5" max="5" width="48" customWidth="1"/>
    <col min="6" max="6" width="60" customWidth="1"/>
    <col min="7" max="7" width="52" customWidth="1"/>
    <col min="8" max="8" width="32" customWidth="1"/>
    <col min="9" max="9" width="46" customWidth="1"/>
    <col min="10" max="10" width="36" customWidth="1"/>
    <col min="11" max="11" width="47" customWidth="1"/>
    <col min="12" max="12" width="60" customWidth="1"/>
    <col min="13" max="13" width="51" customWidth="1"/>
  </cols>
  <sheetData>
    <row r="1" spans="1:13" ht="30" x14ac:dyDescent="0.25">
      <c r="A1" s="1" t="s">
        <v>0</v>
      </c>
      <c r="B1" s="1" t="s">
        <v>161</v>
      </c>
      <c r="C1" s="1" t="s">
        <v>162</v>
      </c>
      <c r="D1" s="1" t="s">
        <v>163</v>
      </c>
      <c r="E1" s="1" t="s">
        <v>164</v>
      </c>
      <c r="F1" s="1" t="s">
        <v>165</v>
      </c>
      <c r="G1" s="1" t="s">
        <v>166</v>
      </c>
      <c r="H1" s="1" t="s">
        <v>167</v>
      </c>
      <c r="I1" s="1" t="s">
        <v>168</v>
      </c>
      <c r="J1" s="1" t="s">
        <v>169</v>
      </c>
      <c r="K1" s="1" t="s">
        <v>170</v>
      </c>
      <c r="L1" s="1" t="s">
        <v>171</v>
      </c>
      <c r="M1" s="1" t="s">
        <v>172</v>
      </c>
    </row>
    <row r="2" spans="1:13" x14ac:dyDescent="0.25">
      <c r="A2" s="1">
        <v>2012</v>
      </c>
      <c r="B2" s="1" t="s">
        <v>5</v>
      </c>
      <c r="C2" s="1" t="s">
        <v>5</v>
      </c>
      <c r="D2" s="1"/>
      <c r="E2" s="1">
        <v>2</v>
      </c>
      <c r="F2" s="1">
        <v>2</v>
      </c>
      <c r="G2" s="1"/>
      <c r="H2" s="1"/>
      <c r="I2" s="1"/>
      <c r="J2" s="1"/>
      <c r="K2" s="1"/>
      <c r="L2" s="1"/>
      <c r="M2" s="1"/>
    </row>
    <row r="3" spans="1:13" x14ac:dyDescent="0.25">
      <c r="A3" s="1">
        <v>2017</v>
      </c>
      <c r="B3" s="1" t="s">
        <v>18</v>
      </c>
      <c r="C3" s="1">
        <v>2</v>
      </c>
      <c r="D3" s="1">
        <v>2</v>
      </c>
      <c r="E3" s="1">
        <v>3</v>
      </c>
      <c r="F3" s="1">
        <v>8</v>
      </c>
      <c r="G3" s="1">
        <v>6</v>
      </c>
      <c r="H3" s="1">
        <v>1</v>
      </c>
      <c r="I3" s="1">
        <v>2</v>
      </c>
      <c r="J3" s="1">
        <v>1</v>
      </c>
      <c r="K3" s="1">
        <v>11</v>
      </c>
      <c r="L3" s="1">
        <v>17</v>
      </c>
      <c r="M3" s="1">
        <v>6</v>
      </c>
    </row>
    <row r="4" spans="1:13" x14ac:dyDescent="0.25">
      <c r="A4" s="1">
        <v>2022</v>
      </c>
      <c r="B4" s="1" t="s">
        <v>5</v>
      </c>
      <c r="C4" s="1">
        <v>1</v>
      </c>
      <c r="D4" s="1" t="s">
        <v>5</v>
      </c>
      <c r="E4" s="1">
        <v>8</v>
      </c>
      <c r="F4" s="1">
        <v>10</v>
      </c>
      <c r="G4" s="1">
        <v>2</v>
      </c>
      <c r="H4" s="1">
        <v>1</v>
      </c>
      <c r="I4" s="1">
        <v>1</v>
      </c>
      <c r="J4" s="1"/>
      <c r="K4" s="1">
        <v>8</v>
      </c>
      <c r="L4" s="1">
        <v>8</v>
      </c>
      <c r="M4" s="1"/>
    </row>
  </sheetData>
  <pageMargins left="0.75" right="0.75" top="1" bottom="1" header="0.5" footer="0.5"/>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workbookViewId="0">
      <pane ySplit="1" topLeftCell="A2" activePane="bottomLeft" state="frozen"/>
      <selection pane="bottomLeft"/>
    </sheetView>
  </sheetViews>
  <sheetFormatPr defaultRowHeight="15" x14ac:dyDescent="0.25"/>
  <cols>
    <col min="1" max="1" width="10" customWidth="1"/>
    <col min="2" max="2" width="41" customWidth="1"/>
    <col min="3" max="3" width="31" customWidth="1"/>
    <col min="4" max="4" width="56" customWidth="1"/>
    <col min="5" max="5" width="46" customWidth="1"/>
  </cols>
  <sheetData>
    <row r="1" spans="1:5" ht="30" x14ac:dyDescent="0.25">
      <c r="A1" s="1" t="s">
        <v>0</v>
      </c>
      <c r="B1" s="1" t="s">
        <v>173</v>
      </c>
      <c r="C1" s="1" t="s">
        <v>174</v>
      </c>
      <c r="D1" s="1" t="s">
        <v>175</v>
      </c>
      <c r="E1" s="1" t="s">
        <v>176</v>
      </c>
    </row>
    <row r="2" spans="1:5" x14ac:dyDescent="0.25">
      <c r="A2" s="1">
        <v>2007</v>
      </c>
      <c r="B2" s="1" t="s">
        <v>5</v>
      </c>
      <c r="C2" s="1" t="s">
        <v>5</v>
      </c>
      <c r="D2" s="1">
        <v>1</v>
      </c>
      <c r="E2" s="1">
        <v>1</v>
      </c>
    </row>
    <row r="3" spans="1:5" x14ac:dyDescent="0.25">
      <c r="A3" s="1">
        <v>2012</v>
      </c>
      <c r="B3" s="1" t="s">
        <v>5</v>
      </c>
      <c r="C3" s="1" t="s">
        <v>5</v>
      </c>
      <c r="D3" s="1">
        <v>2</v>
      </c>
      <c r="E3" s="1">
        <v>2</v>
      </c>
    </row>
  </sheetData>
  <pageMargins left="0.75" right="0.75" top="1" bottom="1" header="0.5" footer="0.5"/>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3"/>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2" customWidth="1"/>
    <col min="4" max="4" width="41" customWidth="1"/>
    <col min="5" max="5" width="56" customWidth="1"/>
  </cols>
  <sheetData>
    <row r="1" spans="1:5" ht="30" x14ac:dyDescent="0.25">
      <c r="A1" s="1" t="s">
        <v>0</v>
      </c>
      <c r="B1" s="1" t="s">
        <v>177</v>
      </c>
      <c r="C1" s="1" t="s">
        <v>178</v>
      </c>
      <c r="D1" s="1" t="s">
        <v>179</v>
      </c>
      <c r="E1" s="1" t="s">
        <v>180</v>
      </c>
    </row>
    <row r="2" spans="1:5" x14ac:dyDescent="0.25">
      <c r="A2" s="1">
        <v>2017</v>
      </c>
      <c r="B2" s="1" t="s">
        <v>5</v>
      </c>
      <c r="C2" s="1">
        <v>2</v>
      </c>
      <c r="D2" s="1" t="s">
        <v>5</v>
      </c>
      <c r="E2" s="1">
        <v>2</v>
      </c>
    </row>
    <row r="3" spans="1:5" x14ac:dyDescent="0.25">
      <c r="A3" s="1">
        <v>2022</v>
      </c>
      <c r="B3" s="1" t="s">
        <v>5</v>
      </c>
      <c r="C3" s="1">
        <v>1</v>
      </c>
      <c r="D3" s="1" t="s">
        <v>5</v>
      </c>
      <c r="E3" s="1">
        <v>1</v>
      </c>
    </row>
  </sheetData>
  <pageMargins left="0.75" right="0.75" top="1" bottom="1" header="0.5" footer="0.5"/>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31" customWidth="1"/>
    <col min="3" max="3" width="45" customWidth="1"/>
    <col min="4" max="4" width="35" customWidth="1"/>
    <col min="5" max="5" width="46" customWidth="1"/>
    <col min="6" max="6" width="60" customWidth="1"/>
    <col min="7" max="7" width="50" customWidth="1"/>
  </cols>
  <sheetData>
    <row r="1" spans="1:7" ht="30" x14ac:dyDescent="0.25">
      <c r="A1" s="1" t="s">
        <v>0</v>
      </c>
      <c r="B1" s="1" t="s">
        <v>181</v>
      </c>
      <c r="C1" s="1" t="s">
        <v>182</v>
      </c>
      <c r="D1" s="1" t="s">
        <v>183</v>
      </c>
      <c r="E1" s="1" t="s">
        <v>184</v>
      </c>
      <c r="F1" s="1" t="s">
        <v>185</v>
      </c>
      <c r="G1" s="1" t="s">
        <v>186</v>
      </c>
    </row>
    <row r="2" spans="1:7" x14ac:dyDescent="0.25">
      <c r="A2" s="1">
        <v>1997</v>
      </c>
      <c r="B2" s="1"/>
      <c r="C2" s="1">
        <v>651</v>
      </c>
      <c r="D2" s="1"/>
      <c r="E2" s="1"/>
      <c r="F2" s="1">
        <v>396</v>
      </c>
      <c r="G2" s="1"/>
    </row>
    <row r="3" spans="1:7" x14ac:dyDescent="0.25">
      <c r="A3" s="1">
        <v>2002</v>
      </c>
      <c r="B3" s="1">
        <v>424</v>
      </c>
      <c r="C3" s="1">
        <v>641</v>
      </c>
      <c r="D3" s="1">
        <v>217</v>
      </c>
      <c r="E3" s="1">
        <v>369</v>
      </c>
      <c r="F3" s="1">
        <v>474</v>
      </c>
      <c r="G3" s="1">
        <v>164</v>
      </c>
    </row>
    <row r="4" spans="1:7" x14ac:dyDescent="0.25">
      <c r="A4" s="1">
        <v>2007</v>
      </c>
      <c r="B4" s="1">
        <v>675</v>
      </c>
      <c r="C4" s="1">
        <v>893</v>
      </c>
      <c r="D4" s="1">
        <v>218</v>
      </c>
      <c r="E4" s="1">
        <v>727</v>
      </c>
      <c r="F4" s="1">
        <v>884</v>
      </c>
      <c r="G4" s="1">
        <v>296</v>
      </c>
    </row>
    <row r="5" spans="1:7" x14ac:dyDescent="0.25">
      <c r="A5" s="1">
        <v>2012</v>
      </c>
      <c r="B5" s="1">
        <v>745</v>
      </c>
      <c r="C5" s="1">
        <v>928</v>
      </c>
      <c r="D5" s="1">
        <v>183</v>
      </c>
      <c r="E5" s="1">
        <v>512</v>
      </c>
      <c r="F5" s="1">
        <v>616</v>
      </c>
      <c r="G5" s="1">
        <v>204</v>
      </c>
    </row>
    <row r="6" spans="1:7" x14ac:dyDescent="0.25">
      <c r="A6" s="1">
        <v>2017</v>
      </c>
      <c r="B6" s="1">
        <v>708</v>
      </c>
      <c r="C6" s="1">
        <v>891</v>
      </c>
      <c r="D6" s="1">
        <v>183</v>
      </c>
      <c r="E6" s="1">
        <v>832</v>
      </c>
      <c r="F6" s="1">
        <v>1033</v>
      </c>
      <c r="G6" s="1">
        <v>371</v>
      </c>
    </row>
    <row r="7" spans="1:7" x14ac:dyDescent="0.25">
      <c r="A7" s="1">
        <v>2022</v>
      </c>
      <c r="B7" s="1" t="s">
        <v>5</v>
      </c>
      <c r="C7" s="1">
        <v>9649</v>
      </c>
      <c r="D7" s="1" t="s">
        <v>5</v>
      </c>
      <c r="E7" s="1">
        <v>909</v>
      </c>
      <c r="F7" s="1">
        <v>1098</v>
      </c>
      <c r="G7" s="1">
        <v>327</v>
      </c>
    </row>
  </sheetData>
  <pageMargins left="0.75" right="0.75" top="1" bottom="1" header="0.5" footer="0.5"/>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7"/>
  <sheetViews>
    <sheetView topLeftCell="B1" workbookViewId="0">
      <pane ySplit="1" topLeftCell="A2" activePane="bottomLeft" state="frozen"/>
      <selection pane="bottomLeft"/>
    </sheetView>
  </sheetViews>
  <sheetFormatPr defaultRowHeight="15" x14ac:dyDescent="0.25"/>
  <cols>
    <col min="1" max="1" width="10" customWidth="1"/>
    <col min="2" max="2" width="31" customWidth="1"/>
    <col min="3" max="3" width="45" customWidth="1"/>
    <col min="4" max="4" width="35" customWidth="1"/>
    <col min="5" max="5" width="46" customWidth="1"/>
    <col min="6" max="6" width="60" customWidth="1"/>
    <col min="7" max="7" width="50" customWidth="1"/>
  </cols>
  <sheetData>
    <row r="1" spans="1:7" ht="30" x14ac:dyDescent="0.25">
      <c r="A1" s="1" t="s">
        <v>0</v>
      </c>
      <c r="B1" s="1" t="s">
        <v>187</v>
      </c>
      <c r="C1" s="1" t="s">
        <v>188</v>
      </c>
      <c r="D1" s="1" t="s">
        <v>189</v>
      </c>
      <c r="E1" s="1" t="s">
        <v>190</v>
      </c>
      <c r="F1" s="1" t="s">
        <v>191</v>
      </c>
      <c r="G1" s="1" t="s">
        <v>192</v>
      </c>
    </row>
    <row r="2" spans="1:7" x14ac:dyDescent="0.25">
      <c r="A2" s="1">
        <v>1997</v>
      </c>
      <c r="B2" s="1"/>
      <c r="C2" s="1">
        <v>7</v>
      </c>
      <c r="D2" s="1"/>
      <c r="E2" s="1"/>
      <c r="F2" s="1">
        <v>11</v>
      </c>
      <c r="G2" s="1"/>
    </row>
    <row r="3" spans="1:7" x14ac:dyDescent="0.25">
      <c r="A3" s="1">
        <v>2002</v>
      </c>
      <c r="B3" s="1" t="s">
        <v>5</v>
      </c>
      <c r="C3" s="1" t="s">
        <v>5</v>
      </c>
      <c r="D3" s="1" t="s">
        <v>5</v>
      </c>
      <c r="E3" s="1">
        <v>46</v>
      </c>
      <c r="F3" s="1">
        <v>71</v>
      </c>
      <c r="G3" s="1">
        <v>27</v>
      </c>
    </row>
    <row r="4" spans="1:7" x14ac:dyDescent="0.25">
      <c r="A4" s="1">
        <v>2007</v>
      </c>
      <c r="B4" s="1">
        <v>16</v>
      </c>
      <c r="C4" s="1">
        <v>33</v>
      </c>
      <c r="D4" s="1">
        <v>16</v>
      </c>
      <c r="E4" s="1">
        <v>38</v>
      </c>
      <c r="F4" s="1">
        <v>46</v>
      </c>
      <c r="G4" s="1">
        <v>10</v>
      </c>
    </row>
    <row r="5" spans="1:7" x14ac:dyDescent="0.25">
      <c r="A5" s="1">
        <v>2012</v>
      </c>
      <c r="B5" s="1">
        <v>59</v>
      </c>
      <c r="C5" s="1">
        <v>88</v>
      </c>
      <c r="D5" s="1">
        <v>29</v>
      </c>
      <c r="E5" s="1">
        <v>120</v>
      </c>
      <c r="F5" s="1">
        <v>159</v>
      </c>
      <c r="G5" s="1">
        <v>72</v>
      </c>
    </row>
    <row r="6" spans="1:7" x14ac:dyDescent="0.25">
      <c r="A6" s="1">
        <v>2017</v>
      </c>
      <c r="B6" s="1">
        <v>27</v>
      </c>
      <c r="C6" s="1">
        <v>52</v>
      </c>
      <c r="D6" s="1">
        <v>25</v>
      </c>
      <c r="E6" s="1">
        <v>79</v>
      </c>
      <c r="F6" s="1">
        <v>101</v>
      </c>
      <c r="G6" s="1">
        <v>36</v>
      </c>
    </row>
    <row r="7" spans="1:7" x14ac:dyDescent="0.25">
      <c r="A7" s="1">
        <v>2022</v>
      </c>
      <c r="B7" s="1" t="s">
        <v>5</v>
      </c>
      <c r="C7" s="1" t="s">
        <v>5</v>
      </c>
      <c r="D7" s="1">
        <v>3</v>
      </c>
      <c r="E7" s="1">
        <v>57</v>
      </c>
      <c r="F7" s="1">
        <v>64</v>
      </c>
      <c r="G7" s="1">
        <v>17</v>
      </c>
    </row>
  </sheetData>
  <pageMargins left="0.75" right="0.75" top="1" bottom="1" header="0.5" footer="0.5"/>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8" customWidth="1"/>
    <col min="4" max="4" width="28" customWidth="1"/>
    <col min="5" max="5" width="39" customWidth="1"/>
    <col min="6" max="6" width="53" customWidth="1"/>
    <col min="7" max="7" width="43" customWidth="1"/>
  </cols>
  <sheetData>
    <row r="1" spans="1:7" ht="30" x14ac:dyDescent="0.25">
      <c r="A1" s="1" t="s">
        <v>0</v>
      </c>
      <c r="B1" s="1" t="s">
        <v>193</v>
      </c>
      <c r="C1" s="1" t="s">
        <v>194</v>
      </c>
      <c r="D1" s="1" t="s">
        <v>195</v>
      </c>
      <c r="E1" s="1" t="s">
        <v>196</v>
      </c>
      <c r="F1" s="1" t="s">
        <v>197</v>
      </c>
      <c r="G1" s="1" t="s">
        <v>198</v>
      </c>
    </row>
    <row r="2" spans="1:7" x14ac:dyDescent="0.25">
      <c r="A2" s="1">
        <v>1997</v>
      </c>
      <c r="B2" s="1"/>
      <c r="C2" s="1">
        <v>8020</v>
      </c>
      <c r="D2" s="1"/>
      <c r="E2" s="1"/>
      <c r="F2" s="1">
        <v>1057</v>
      </c>
      <c r="G2" s="1"/>
    </row>
    <row r="3" spans="1:7" x14ac:dyDescent="0.25">
      <c r="A3" s="1">
        <v>2002</v>
      </c>
      <c r="B3" s="1">
        <v>6568</v>
      </c>
      <c r="C3" s="1">
        <v>7986</v>
      </c>
      <c r="D3" s="1">
        <v>1418</v>
      </c>
      <c r="E3" s="1">
        <v>1123</v>
      </c>
      <c r="F3" s="1">
        <v>1202</v>
      </c>
      <c r="G3" s="1">
        <v>375</v>
      </c>
    </row>
    <row r="4" spans="1:7" x14ac:dyDescent="0.25">
      <c r="A4" s="1">
        <v>2007</v>
      </c>
      <c r="B4" s="1">
        <v>6652</v>
      </c>
      <c r="C4" s="1">
        <v>7891</v>
      </c>
      <c r="D4" s="1">
        <v>1238</v>
      </c>
      <c r="E4" s="1">
        <v>1404</v>
      </c>
      <c r="F4" s="1">
        <v>1521</v>
      </c>
      <c r="G4" s="1">
        <v>439</v>
      </c>
    </row>
    <row r="5" spans="1:7" x14ac:dyDescent="0.25">
      <c r="A5" s="1">
        <v>2012</v>
      </c>
      <c r="B5" s="1">
        <v>8622</v>
      </c>
      <c r="C5" s="1">
        <v>9872</v>
      </c>
      <c r="D5" s="1">
        <v>1250</v>
      </c>
      <c r="E5" s="1">
        <v>1488</v>
      </c>
      <c r="F5" s="1">
        <v>1577</v>
      </c>
      <c r="G5" s="1">
        <v>496</v>
      </c>
    </row>
    <row r="6" spans="1:7" x14ac:dyDescent="0.25">
      <c r="A6" s="1">
        <v>2017</v>
      </c>
      <c r="B6" s="1">
        <v>8435</v>
      </c>
      <c r="C6" s="1">
        <v>9300</v>
      </c>
      <c r="D6" s="1">
        <v>865</v>
      </c>
      <c r="E6" s="1">
        <v>1370</v>
      </c>
      <c r="F6" s="1">
        <v>1477</v>
      </c>
      <c r="G6" s="1">
        <v>377</v>
      </c>
    </row>
    <row r="7" spans="1:7" x14ac:dyDescent="0.25">
      <c r="A7" s="1">
        <v>2022</v>
      </c>
      <c r="B7" s="1">
        <v>8303</v>
      </c>
      <c r="C7" s="1">
        <v>9422</v>
      </c>
      <c r="D7" s="1">
        <v>1119</v>
      </c>
      <c r="E7" s="1">
        <v>998</v>
      </c>
      <c r="F7" s="1">
        <v>1111</v>
      </c>
      <c r="G7" s="1">
        <v>335</v>
      </c>
    </row>
  </sheetData>
  <pageMargins left="0.75" right="0.75" top="1" bottom="1" header="0.5" footer="0.5"/>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G10"/>
  <sheetViews>
    <sheetView topLeftCell="AC1" workbookViewId="0">
      <pane ySplit="1" topLeftCell="A2" activePane="bottomLeft" state="frozen"/>
      <selection pane="bottomLeft"/>
    </sheetView>
  </sheetViews>
  <sheetFormatPr defaultRowHeight="15" x14ac:dyDescent="0.25"/>
  <cols>
    <col min="1" max="1" width="10" customWidth="1"/>
    <col min="2" max="2" width="30" customWidth="1"/>
    <col min="3" max="3" width="29" customWidth="1"/>
    <col min="4" max="4" width="50" customWidth="1"/>
    <col min="5" max="5" width="45" customWidth="1"/>
    <col min="6" max="6" width="31" customWidth="1"/>
    <col min="7" max="7" width="46" customWidth="1"/>
    <col min="8" max="9" width="42" customWidth="1"/>
    <col min="10" max="10" width="57" customWidth="1"/>
    <col min="11" max="11" width="60" customWidth="1"/>
    <col min="12" max="13" width="55" customWidth="1"/>
    <col min="14" max="15" width="60" customWidth="1"/>
    <col min="16" max="16" width="56" customWidth="1"/>
    <col min="17" max="22" width="60" customWidth="1"/>
    <col min="23" max="23" width="32" customWidth="1"/>
    <col min="24" max="24" width="47" customWidth="1"/>
    <col min="25" max="25" width="45" customWidth="1"/>
    <col min="26" max="26" width="43" customWidth="1"/>
    <col min="27" max="27" width="58" customWidth="1"/>
    <col min="28" max="28" width="56" customWidth="1"/>
    <col min="29" max="30" width="60" customWidth="1"/>
    <col min="31" max="31" width="57" customWidth="1"/>
    <col min="32" max="33" width="60" customWidth="1"/>
  </cols>
  <sheetData>
    <row r="1" spans="1:33" ht="30" x14ac:dyDescent="0.25">
      <c r="A1" s="1" t="s">
        <v>0</v>
      </c>
      <c r="B1" s="1" t="s">
        <v>199</v>
      </c>
      <c r="C1" s="1" t="s">
        <v>200</v>
      </c>
      <c r="D1" s="1" t="s">
        <v>201</v>
      </c>
      <c r="E1" s="1" t="s">
        <v>202</v>
      </c>
      <c r="F1" s="1" t="s">
        <v>203</v>
      </c>
      <c r="G1" s="1" t="s">
        <v>204</v>
      </c>
      <c r="H1" s="1" t="s">
        <v>205</v>
      </c>
      <c r="I1" s="1" t="s">
        <v>206</v>
      </c>
      <c r="J1" s="1" t="s">
        <v>207</v>
      </c>
      <c r="K1" s="1" t="s">
        <v>208</v>
      </c>
      <c r="L1" s="1" t="s">
        <v>209</v>
      </c>
      <c r="M1" s="1" t="s">
        <v>210</v>
      </c>
      <c r="N1" s="1" t="s">
        <v>211</v>
      </c>
      <c r="O1" s="1" t="s">
        <v>212</v>
      </c>
      <c r="P1" s="1" t="s">
        <v>213</v>
      </c>
      <c r="Q1" s="1" t="s">
        <v>214</v>
      </c>
      <c r="R1" s="1" t="s">
        <v>215</v>
      </c>
      <c r="S1" s="1" t="s">
        <v>216</v>
      </c>
      <c r="T1" s="1" t="s">
        <v>217</v>
      </c>
      <c r="U1" s="1" t="s">
        <v>218</v>
      </c>
      <c r="V1" s="1" t="s">
        <v>219</v>
      </c>
      <c r="W1" s="1" t="s">
        <v>220</v>
      </c>
      <c r="X1" s="1" t="s">
        <v>221</v>
      </c>
      <c r="Y1" s="1" t="s">
        <v>222</v>
      </c>
      <c r="Z1" s="1" t="s">
        <v>223</v>
      </c>
      <c r="AA1" s="1" t="s">
        <v>224</v>
      </c>
      <c r="AB1" s="1" t="s">
        <v>225</v>
      </c>
      <c r="AC1" s="1" t="s">
        <v>226</v>
      </c>
      <c r="AD1" s="1" t="s">
        <v>227</v>
      </c>
      <c r="AE1" s="1" t="s">
        <v>228</v>
      </c>
      <c r="AF1" s="1" t="s">
        <v>229</v>
      </c>
      <c r="AG1" s="1" t="s">
        <v>230</v>
      </c>
    </row>
    <row r="2" spans="1:33" x14ac:dyDescent="0.25">
      <c r="A2" s="1">
        <v>1997</v>
      </c>
      <c r="B2" s="1"/>
      <c r="C2" s="1"/>
      <c r="D2" s="1"/>
      <c r="E2" s="1"/>
      <c r="F2" s="1"/>
      <c r="G2" s="1"/>
      <c r="H2" s="1"/>
      <c r="I2" s="1"/>
      <c r="J2" s="1"/>
      <c r="K2" s="1"/>
      <c r="L2" s="1"/>
      <c r="M2" s="1"/>
      <c r="N2" s="1"/>
      <c r="O2" s="1"/>
      <c r="P2" s="1"/>
      <c r="Q2" s="1"/>
      <c r="R2" s="1"/>
      <c r="S2" s="1"/>
      <c r="T2" s="1"/>
      <c r="U2" s="1"/>
      <c r="V2" s="1"/>
      <c r="W2" s="1" t="s">
        <v>5</v>
      </c>
      <c r="X2" s="1">
        <v>1</v>
      </c>
      <c r="Y2" s="1" t="s">
        <v>5</v>
      </c>
      <c r="Z2" s="1" t="s">
        <v>5</v>
      </c>
      <c r="AA2" s="1">
        <v>1</v>
      </c>
      <c r="AB2" s="1"/>
      <c r="AC2" s="1"/>
      <c r="AD2" s="1"/>
      <c r="AE2" s="1"/>
      <c r="AF2" s="1"/>
      <c r="AG2" s="1"/>
    </row>
    <row r="3" spans="1:33" x14ac:dyDescent="0.25">
      <c r="A3" s="1">
        <v>2002</v>
      </c>
      <c r="B3" s="1"/>
      <c r="C3" s="1"/>
      <c r="D3" s="1"/>
      <c r="E3" s="1"/>
      <c r="F3" s="1">
        <v>4383</v>
      </c>
      <c r="G3" s="1">
        <v>12</v>
      </c>
      <c r="H3" s="1">
        <v>203391</v>
      </c>
      <c r="I3" s="1">
        <v>4383</v>
      </c>
      <c r="J3" s="1">
        <v>12</v>
      </c>
      <c r="K3" s="1"/>
      <c r="L3" s="1"/>
      <c r="M3" s="1">
        <v>4383</v>
      </c>
      <c r="N3" s="1">
        <v>12</v>
      </c>
      <c r="O3" s="1">
        <v>46.4</v>
      </c>
      <c r="P3" s="1"/>
      <c r="Q3" s="1"/>
      <c r="R3" s="1"/>
      <c r="S3" s="1"/>
      <c r="T3" s="1"/>
      <c r="U3" s="1"/>
      <c r="V3" s="1"/>
      <c r="W3" s="1" t="s">
        <v>5</v>
      </c>
      <c r="X3" s="1">
        <v>2</v>
      </c>
      <c r="Y3" s="1" t="s">
        <v>5</v>
      </c>
      <c r="Z3" s="1" t="s">
        <v>5</v>
      </c>
      <c r="AA3" s="1">
        <v>2</v>
      </c>
      <c r="AB3" s="1" t="s">
        <v>5</v>
      </c>
      <c r="AC3" s="1">
        <v>2</v>
      </c>
      <c r="AD3" s="1" t="s">
        <v>5</v>
      </c>
      <c r="AE3" s="1"/>
      <c r="AF3" s="1"/>
      <c r="AG3" s="1"/>
    </row>
    <row r="4" spans="1:33" x14ac:dyDescent="0.25">
      <c r="A4" s="1">
        <v>2007</v>
      </c>
      <c r="B4" s="1">
        <v>15</v>
      </c>
      <c r="C4" s="1">
        <v>19353000</v>
      </c>
      <c r="D4" s="1"/>
      <c r="E4" s="1">
        <v>3.8</v>
      </c>
      <c r="F4" s="1">
        <v>3115</v>
      </c>
      <c r="G4" s="1">
        <v>14</v>
      </c>
      <c r="H4" s="1">
        <v>124878</v>
      </c>
      <c r="I4" s="1">
        <v>3115</v>
      </c>
      <c r="J4" s="1">
        <v>14</v>
      </c>
      <c r="K4" s="1"/>
      <c r="L4" s="1"/>
      <c r="M4" s="1">
        <v>3115</v>
      </c>
      <c r="N4" s="1">
        <v>14</v>
      </c>
      <c r="O4" s="1">
        <v>40.1</v>
      </c>
      <c r="P4" s="1"/>
      <c r="Q4" s="1"/>
      <c r="R4" s="1"/>
      <c r="S4" s="1"/>
      <c r="T4" s="1"/>
      <c r="U4" s="1"/>
      <c r="V4" s="1"/>
      <c r="W4" s="1"/>
      <c r="X4" s="1"/>
      <c r="Y4" s="1"/>
      <c r="Z4" s="1"/>
      <c r="AA4" s="1"/>
      <c r="AB4" s="1"/>
      <c r="AC4" s="1"/>
      <c r="AD4" s="1"/>
      <c r="AE4" s="1"/>
      <c r="AF4" s="1"/>
      <c r="AG4" s="1"/>
    </row>
    <row r="5" spans="1:33" x14ac:dyDescent="0.25">
      <c r="A5" s="1">
        <v>2012</v>
      </c>
      <c r="B5" s="1">
        <v>16</v>
      </c>
      <c r="C5" s="1" t="s">
        <v>5</v>
      </c>
      <c r="D5" s="1">
        <v>0.2</v>
      </c>
      <c r="E5" s="1" t="s">
        <v>5</v>
      </c>
      <c r="F5" s="1">
        <v>5198</v>
      </c>
      <c r="G5" s="1">
        <v>15</v>
      </c>
      <c r="H5" s="1">
        <v>367142</v>
      </c>
      <c r="I5" s="1">
        <v>5198</v>
      </c>
      <c r="J5" s="1">
        <v>15</v>
      </c>
      <c r="K5" s="1"/>
      <c r="L5" s="1"/>
      <c r="M5" s="1">
        <v>5198</v>
      </c>
      <c r="N5" s="1">
        <v>15</v>
      </c>
      <c r="O5" s="1">
        <v>70.599999999999994</v>
      </c>
      <c r="P5" s="1"/>
      <c r="Q5" s="1"/>
      <c r="R5" s="1"/>
      <c r="S5" s="1"/>
      <c r="T5" s="1"/>
      <c r="U5" s="1"/>
      <c r="V5" s="1"/>
      <c r="W5" s="1" t="s">
        <v>5</v>
      </c>
      <c r="X5" s="1">
        <v>1</v>
      </c>
      <c r="Y5" s="1" t="s">
        <v>5</v>
      </c>
      <c r="Z5" s="1"/>
      <c r="AA5" s="1"/>
      <c r="AB5" s="1"/>
      <c r="AC5" s="1"/>
      <c r="AD5" s="1"/>
      <c r="AE5" s="1" t="s">
        <v>5</v>
      </c>
      <c r="AF5" s="1">
        <v>1</v>
      </c>
      <c r="AG5" s="1" t="s">
        <v>5</v>
      </c>
    </row>
    <row r="6" spans="1:33" x14ac:dyDescent="0.25">
      <c r="A6" s="1">
        <v>2013</v>
      </c>
      <c r="B6" s="1"/>
      <c r="C6" s="1"/>
      <c r="D6" s="1"/>
      <c r="E6" s="1"/>
      <c r="F6" s="1"/>
      <c r="G6" s="1"/>
      <c r="H6" s="1"/>
      <c r="I6" s="1">
        <v>5313</v>
      </c>
      <c r="J6" s="1">
        <v>20</v>
      </c>
      <c r="K6" s="1">
        <v>2.9</v>
      </c>
      <c r="L6" s="1">
        <v>54</v>
      </c>
      <c r="M6" s="1"/>
      <c r="N6" s="1"/>
      <c r="O6" s="1"/>
      <c r="P6" s="1"/>
      <c r="Q6" s="1"/>
      <c r="R6" s="1"/>
      <c r="S6" s="1"/>
      <c r="T6" s="1"/>
      <c r="U6" s="1"/>
      <c r="V6" s="1"/>
      <c r="W6" s="1"/>
      <c r="X6" s="1"/>
      <c r="Y6" s="1"/>
      <c r="Z6" s="1"/>
      <c r="AA6" s="1"/>
      <c r="AB6" s="1"/>
      <c r="AC6" s="1"/>
      <c r="AD6" s="1"/>
      <c r="AE6" s="1"/>
      <c r="AF6" s="1"/>
      <c r="AG6" s="1"/>
    </row>
    <row r="7" spans="1:33" x14ac:dyDescent="0.25">
      <c r="A7" s="1">
        <v>2017</v>
      </c>
      <c r="B7" s="1">
        <v>20</v>
      </c>
      <c r="C7" s="1">
        <v>80106000</v>
      </c>
      <c r="D7" s="1">
        <v>0.3</v>
      </c>
      <c r="E7" s="1">
        <v>14.2</v>
      </c>
      <c r="F7" s="1">
        <v>4899</v>
      </c>
      <c r="G7" s="1">
        <v>20</v>
      </c>
      <c r="H7" s="1">
        <v>521944</v>
      </c>
      <c r="I7" s="1">
        <v>4733</v>
      </c>
      <c r="J7" s="1">
        <v>17</v>
      </c>
      <c r="K7" s="1"/>
      <c r="L7" s="1"/>
      <c r="M7" s="1" t="s">
        <v>5</v>
      </c>
      <c r="N7" s="1">
        <v>16</v>
      </c>
      <c r="O7" s="1">
        <v>105.9</v>
      </c>
      <c r="P7" s="1" t="s">
        <v>5</v>
      </c>
      <c r="Q7" s="1">
        <v>3</v>
      </c>
      <c r="R7" s="1" t="s">
        <v>5</v>
      </c>
      <c r="S7" s="1">
        <v>1</v>
      </c>
      <c r="T7" s="1" t="s">
        <v>5</v>
      </c>
      <c r="U7" s="1" t="s">
        <v>5</v>
      </c>
      <c r="V7" s="1" t="s">
        <v>5</v>
      </c>
      <c r="W7" s="1" t="s">
        <v>5</v>
      </c>
      <c r="X7" s="1">
        <v>1</v>
      </c>
      <c r="Y7" s="1" t="s">
        <v>5</v>
      </c>
      <c r="Z7" s="1"/>
      <c r="AA7" s="1"/>
      <c r="AB7" s="1"/>
      <c r="AC7" s="1"/>
      <c r="AD7" s="1"/>
      <c r="AE7" s="1" t="s">
        <v>5</v>
      </c>
      <c r="AF7" s="1">
        <v>1</v>
      </c>
      <c r="AG7" s="1" t="s">
        <v>5</v>
      </c>
    </row>
    <row r="8" spans="1:33" x14ac:dyDescent="0.25">
      <c r="A8" s="1">
        <v>2018</v>
      </c>
      <c r="B8" s="1"/>
      <c r="C8" s="1"/>
      <c r="D8" s="1"/>
      <c r="E8" s="1"/>
      <c r="F8" s="1"/>
      <c r="G8" s="1"/>
      <c r="H8" s="1"/>
      <c r="I8" s="1">
        <v>4720</v>
      </c>
      <c r="J8" s="1">
        <v>15</v>
      </c>
      <c r="K8" s="1">
        <v>1.2</v>
      </c>
      <c r="L8" s="1">
        <v>59</v>
      </c>
      <c r="M8" s="1"/>
      <c r="N8" s="1"/>
      <c r="O8" s="1"/>
      <c r="P8" s="1"/>
      <c r="Q8" s="1"/>
      <c r="R8" s="1"/>
      <c r="S8" s="1"/>
      <c r="T8" s="1"/>
      <c r="U8" s="1"/>
      <c r="V8" s="1"/>
      <c r="W8" s="1"/>
      <c r="X8" s="1"/>
      <c r="Y8" s="1"/>
      <c r="Z8" s="1"/>
      <c r="AA8" s="1"/>
      <c r="AB8" s="1"/>
      <c r="AC8" s="1"/>
      <c r="AD8" s="1"/>
      <c r="AE8" s="1"/>
      <c r="AF8" s="1"/>
      <c r="AG8" s="1"/>
    </row>
    <row r="9" spans="1:33" x14ac:dyDescent="0.25">
      <c r="A9" s="1">
        <v>2022</v>
      </c>
      <c r="B9" s="1">
        <v>18</v>
      </c>
      <c r="C9" s="1">
        <v>107728000</v>
      </c>
      <c r="D9" s="1">
        <v>0.3</v>
      </c>
      <c r="E9" s="1">
        <v>16</v>
      </c>
      <c r="F9" s="1">
        <v>2176</v>
      </c>
      <c r="G9" s="1">
        <v>18</v>
      </c>
      <c r="H9" s="1">
        <v>154463</v>
      </c>
      <c r="I9" s="1" t="s">
        <v>5</v>
      </c>
      <c r="J9" s="1">
        <v>11</v>
      </c>
      <c r="K9" s="1"/>
      <c r="L9" s="1"/>
      <c r="M9" s="1" t="s">
        <v>5</v>
      </c>
      <c r="N9" s="1">
        <v>11</v>
      </c>
      <c r="O9" s="1" t="s">
        <v>5</v>
      </c>
      <c r="P9" s="1" t="s">
        <v>5</v>
      </c>
      <c r="Q9" s="1">
        <v>7</v>
      </c>
      <c r="R9" s="1" t="s">
        <v>5</v>
      </c>
      <c r="S9" s="1"/>
      <c r="T9" s="1"/>
      <c r="U9" s="1"/>
      <c r="V9" s="1"/>
      <c r="W9" s="1"/>
      <c r="X9" s="1"/>
      <c r="Y9" s="1"/>
      <c r="Z9" s="1"/>
      <c r="AA9" s="1"/>
      <c r="AB9" s="1"/>
      <c r="AC9" s="1"/>
      <c r="AD9" s="1"/>
      <c r="AE9" s="1"/>
      <c r="AF9" s="1"/>
      <c r="AG9" s="1"/>
    </row>
    <row r="10" spans="1:33" x14ac:dyDescent="0.25">
      <c r="A10" s="1">
        <v>2023</v>
      </c>
      <c r="B10" s="1"/>
      <c r="C10" s="1"/>
      <c r="D10" s="1"/>
      <c r="E10" s="1"/>
      <c r="F10" s="1"/>
      <c r="G10" s="1"/>
      <c r="H10" s="1"/>
      <c r="I10" s="1">
        <v>1142</v>
      </c>
      <c r="J10" s="1">
        <v>15</v>
      </c>
      <c r="K10" s="1">
        <v>1.7</v>
      </c>
      <c r="L10" s="1"/>
      <c r="M10" s="1"/>
      <c r="N10" s="1"/>
      <c r="O10" s="1"/>
      <c r="P10" s="1"/>
      <c r="Q10" s="1"/>
      <c r="R10" s="1"/>
      <c r="S10" s="1"/>
      <c r="T10" s="1"/>
      <c r="U10" s="1"/>
      <c r="V10" s="1"/>
      <c r="W10" s="1"/>
      <c r="X10" s="1"/>
      <c r="Y10" s="1"/>
      <c r="Z10" s="1"/>
      <c r="AA10" s="1"/>
      <c r="AB10" s="1"/>
      <c r="AC10" s="1"/>
      <c r="AD10" s="1"/>
      <c r="AE10" s="1"/>
      <c r="AF10" s="1"/>
      <c r="AG10" s="1"/>
    </row>
  </sheetData>
  <pageMargins left="0.75" right="0.75" top="1" bottom="1" header="0.5" footer="0.5"/>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7"/>
  <sheetViews>
    <sheetView workbookViewId="0">
      <pane ySplit="1" topLeftCell="A2" activePane="bottomLeft" state="frozen"/>
      <selection pane="bottomLeft" activeCell="C25" sqref="C25"/>
    </sheetView>
  </sheetViews>
  <sheetFormatPr defaultRowHeight="15" x14ac:dyDescent="0.25"/>
  <cols>
    <col min="1" max="1" width="10" customWidth="1"/>
    <col min="2" max="2" width="37" customWidth="1"/>
    <col min="3" max="3" width="36" customWidth="1"/>
    <col min="4" max="4" width="57" customWidth="1"/>
    <col min="5" max="5" width="52" customWidth="1"/>
  </cols>
  <sheetData>
    <row r="1" spans="1:5" ht="30" x14ac:dyDescent="0.25">
      <c r="A1" s="1" t="s">
        <v>0</v>
      </c>
      <c r="B1" s="1" t="s">
        <v>231</v>
      </c>
      <c r="C1" s="1" t="s">
        <v>232</v>
      </c>
      <c r="D1" s="1" t="s">
        <v>233</v>
      </c>
      <c r="E1" s="1" t="s">
        <v>234</v>
      </c>
    </row>
    <row r="2" spans="1:5" x14ac:dyDescent="0.25">
      <c r="A2" s="1">
        <v>1997</v>
      </c>
      <c r="B2" s="1">
        <v>4208</v>
      </c>
      <c r="C2" s="1">
        <v>401411000</v>
      </c>
      <c r="D2" s="1"/>
      <c r="E2" s="1"/>
    </row>
    <row r="3" spans="1:5" x14ac:dyDescent="0.25">
      <c r="A3" s="1">
        <v>2002</v>
      </c>
      <c r="B3" s="1">
        <v>4317</v>
      </c>
      <c r="C3" s="1">
        <v>445356000</v>
      </c>
      <c r="D3" s="1"/>
      <c r="E3" s="1">
        <v>83.5</v>
      </c>
    </row>
    <row r="4" spans="1:5" x14ac:dyDescent="0.25">
      <c r="A4" s="1">
        <v>2007</v>
      </c>
      <c r="B4" s="1">
        <v>5376</v>
      </c>
      <c r="C4" s="1">
        <v>429916000</v>
      </c>
      <c r="D4" s="1"/>
      <c r="E4" s="1">
        <v>83.7</v>
      </c>
    </row>
    <row r="5" spans="1:5" x14ac:dyDescent="0.25">
      <c r="A5" s="1">
        <v>2012</v>
      </c>
      <c r="B5" s="1">
        <v>5057</v>
      </c>
      <c r="C5" s="1">
        <v>538873000</v>
      </c>
      <c r="D5" s="1">
        <v>72.2</v>
      </c>
      <c r="E5" s="1">
        <v>81.5</v>
      </c>
    </row>
    <row r="6" spans="1:5" x14ac:dyDescent="0.25">
      <c r="A6" s="1">
        <v>2017</v>
      </c>
      <c r="B6" s="1">
        <v>5031</v>
      </c>
      <c r="C6" s="1">
        <v>417069000</v>
      </c>
      <c r="D6" s="1">
        <v>68.7</v>
      </c>
      <c r="E6" s="1">
        <v>74</v>
      </c>
    </row>
    <row r="7" spans="1:5" x14ac:dyDescent="0.25">
      <c r="A7" s="1">
        <v>2022</v>
      </c>
      <c r="B7" s="1">
        <v>4688</v>
      </c>
      <c r="C7" s="1">
        <v>514495000</v>
      </c>
      <c r="D7" s="1">
        <v>71.400000000000006</v>
      </c>
      <c r="E7" s="1">
        <v>76.400000000000006</v>
      </c>
    </row>
  </sheetData>
  <pageMargins left="0.75" right="0.75" top="1" bottom="1" header="0.5" footer="0.5"/>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4"/>
  <sheetViews>
    <sheetView workbookViewId="0">
      <pane ySplit="1" topLeftCell="A2" activePane="bottomLeft" state="frozen"/>
      <selection pane="bottomLeft"/>
    </sheetView>
  </sheetViews>
  <sheetFormatPr defaultRowHeight="15" x14ac:dyDescent="0.25"/>
  <cols>
    <col min="1" max="1" width="10" customWidth="1"/>
    <col min="2" max="2" width="43" customWidth="1"/>
    <col min="3" max="3" width="58" customWidth="1"/>
    <col min="4" max="4" width="60" customWidth="1"/>
  </cols>
  <sheetData>
    <row r="1" spans="1:4" ht="30" x14ac:dyDescent="0.25">
      <c r="A1" s="1" t="s">
        <v>0</v>
      </c>
      <c r="B1" s="1" t="s">
        <v>235</v>
      </c>
      <c r="C1" s="1" t="s">
        <v>236</v>
      </c>
      <c r="D1" s="1" t="s">
        <v>237</v>
      </c>
    </row>
    <row r="2" spans="1:4" x14ac:dyDescent="0.25">
      <c r="A2" s="1">
        <v>2013</v>
      </c>
      <c r="B2" s="1">
        <v>28431</v>
      </c>
      <c r="C2" s="1">
        <v>700</v>
      </c>
      <c r="D2" s="1">
        <v>4.0999999999999996</v>
      </c>
    </row>
    <row r="3" spans="1:4" x14ac:dyDescent="0.25">
      <c r="A3" s="1">
        <v>2018</v>
      </c>
      <c r="B3" s="1">
        <v>201</v>
      </c>
      <c r="C3" s="1">
        <v>102</v>
      </c>
      <c r="D3" s="1">
        <v>0.9</v>
      </c>
    </row>
    <row r="4" spans="1:4" x14ac:dyDescent="0.25">
      <c r="A4" s="1">
        <v>2023</v>
      </c>
      <c r="B4" s="1">
        <v>262</v>
      </c>
      <c r="C4" s="1">
        <v>30</v>
      </c>
      <c r="D4" s="1">
        <v>2.9</v>
      </c>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8" customWidth="1"/>
    <col min="4" max="4" width="28" customWidth="1"/>
    <col min="5" max="5" width="39" customWidth="1"/>
    <col min="6" max="6" width="53" customWidth="1"/>
    <col min="7" max="7" width="43" customWidth="1"/>
  </cols>
  <sheetData>
    <row r="1" spans="1:7" ht="30" x14ac:dyDescent="0.25">
      <c r="A1" s="1" t="s">
        <v>0</v>
      </c>
      <c r="B1" s="1" t="s">
        <v>6</v>
      </c>
      <c r="C1" s="1" t="s">
        <v>7</v>
      </c>
      <c r="D1" s="1" t="s">
        <v>8</v>
      </c>
      <c r="E1" s="1" t="s">
        <v>9</v>
      </c>
      <c r="F1" s="1" t="s">
        <v>10</v>
      </c>
      <c r="G1" s="1" t="s">
        <v>11</v>
      </c>
    </row>
    <row r="2" spans="1:7" x14ac:dyDescent="0.25">
      <c r="A2" s="1">
        <v>2002</v>
      </c>
      <c r="B2" s="1" t="s">
        <v>5</v>
      </c>
      <c r="C2" s="1" t="s">
        <v>5</v>
      </c>
      <c r="D2" s="1" t="s">
        <v>5</v>
      </c>
      <c r="E2" s="1">
        <v>2</v>
      </c>
      <c r="F2" s="1">
        <v>2</v>
      </c>
      <c r="G2" s="1">
        <v>1</v>
      </c>
    </row>
    <row r="3" spans="1:7" x14ac:dyDescent="0.25">
      <c r="A3" s="1">
        <v>2007</v>
      </c>
      <c r="B3" s="1">
        <v>3</v>
      </c>
      <c r="C3" s="1" t="s">
        <v>5</v>
      </c>
      <c r="D3" s="1" t="s">
        <v>5</v>
      </c>
      <c r="E3" s="1">
        <v>8</v>
      </c>
      <c r="F3" s="1">
        <v>9</v>
      </c>
      <c r="G3" s="1">
        <v>6</v>
      </c>
    </row>
    <row r="4" spans="1:7" x14ac:dyDescent="0.25">
      <c r="A4" s="1">
        <v>2012</v>
      </c>
      <c r="B4" s="1" t="s">
        <v>5</v>
      </c>
      <c r="C4" s="1">
        <v>4</v>
      </c>
      <c r="D4" s="1" t="s">
        <v>5</v>
      </c>
      <c r="E4" s="1">
        <v>3</v>
      </c>
      <c r="F4" s="1">
        <v>13</v>
      </c>
      <c r="G4" s="1">
        <v>10</v>
      </c>
    </row>
    <row r="5" spans="1:7" x14ac:dyDescent="0.25">
      <c r="A5" s="1">
        <v>2017</v>
      </c>
      <c r="B5" s="1">
        <v>9</v>
      </c>
      <c r="C5" s="1">
        <v>11</v>
      </c>
      <c r="D5" s="1">
        <v>3</v>
      </c>
      <c r="E5" s="1">
        <v>23</v>
      </c>
      <c r="F5" s="1">
        <v>33</v>
      </c>
      <c r="G5" s="1">
        <v>16</v>
      </c>
    </row>
    <row r="6" spans="1:7" x14ac:dyDescent="0.25">
      <c r="A6" s="1">
        <v>2022</v>
      </c>
      <c r="B6" s="1">
        <v>10</v>
      </c>
      <c r="C6" s="1">
        <v>12</v>
      </c>
      <c r="D6" s="1">
        <v>1</v>
      </c>
      <c r="E6" s="1">
        <v>34</v>
      </c>
      <c r="F6" s="1">
        <v>42</v>
      </c>
      <c r="G6" s="1">
        <v>10</v>
      </c>
    </row>
  </sheetData>
  <pageMargins left="0.75" right="0.75" top="1" bottom="1" header="0.5" footer="0.5"/>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9" customWidth="1"/>
    <col min="3" max="3" width="44" customWidth="1"/>
    <col min="4" max="4" width="43" customWidth="1"/>
    <col min="5" max="5" width="58" customWidth="1"/>
    <col min="6" max="6" width="50" customWidth="1"/>
    <col min="7" max="7" width="60" customWidth="1"/>
  </cols>
  <sheetData>
    <row r="1" spans="1:7" ht="30" x14ac:dyDescent="0.25">
      <c r="A1" s="1" t="s">
        <v>0</v>
      </c>
      <c r="B1" s="1" t="s">
        <v>238</v>
      </c>
      <c r="C1" s="1" t="s">
        <v>239</v>
      </c>
      <c r="D1" s="1" t="s">
        <v>240</v>
      </c>
      <c r="E1" s="1" t="s">
        <v>241</v>
      </c>
      <c r="F1" s="1" t="s">
        <v>242</v>
      </c>
      <c r="G1" s="1" t="s">
        <v>243</v>
      </c>
    </row>
    <row r="2" spans="1:7" x14ac:dyDescent="0.25">
      <c r="A2" s="1">
        <v>1997</v>
      </c>
      <c r="B2" s="1">
        <v>479</v>
      </c>
      <c r="C2" s="1">
        <v>119</v>
      </c>
      <c r="D2" s="1"/>
      <c r="E2" s="1"/>
      <c r="F2" s="1"/>
      <c r="G2" s="1"/>
    </row>
    <row r="3" spans="1:7" x14ac:dyDescent="0.25">
      <c r="A3" s="1">
        <v>2002</v>
      </c>
      <c r="B3" s="1">
        <v>378</v>
      </c>
      <c r="C3" s="1">
        <v>73</v>
      </c>
      <c r="D3" s="1"/>
      <c r="E3" s="1"/>
      <c r="F3" s="1"/>
      <c r="G3" s="1"/>
    </row>
    <row r="4" spans="1:7" x14ac:dyDescent="0.25">
      <c r="A4" s="1">
        <v>2007</v>
      </c>
      <c r="B4" s="1">
        <v>296</v>
      </c>
      <c r="C4" s="1">
        <v>36</v>
      </c>
      <c r="D4" s="1">
        <v>296</v>
      </c>
      <c r="E4" s="1">
        <v>36</v>
      </c>
      <c r="F4" s="1"/>
      <c r="G4" s="1"/>
    </row>
    <row r="5" spans="1:7" x14ac:dyDescent="0.25">
      <c r="A5" s="1">
        <v>2012</v>
      </c>
      <c r="B5" s="1">
        <v>440</v>
      </c>
      <c r="C5" s="1">
        <v>65</v>
      </c>
      <c r="D5" s="1">
        <v>440</v>
      </c>
      <c r="E5" s="1">
        <v>65</v>
      </c>
      <c r="F5" s="1"/>
      <c r="G5" s="1"/>
    </row>
    <row r="6" spans="1:7" x14ac:dyDescent="0.25">
      <c r="A6" s="1">
        <v>2017</v>
      </c>
      <c r="B6" s="1">
        <v>282</v>
      </c>
      <c r="C6" s="1">
        <v>63</v>
      </c>
      <c r="D6" s="1" t="s">
        <v>5</v>
      </c>
      <c r="E6" s="1">
        <v>63</v>
      </c>
      <c r="F6" s="1" t="s">
        <v>5</v>
      </c>
      <c r="G6" s="1">
        <v>1</v>
      </c>
    </row>
    <row r="7" spans="1:7" x14ac:dyDescent="0.25">
      <c r="A7" s="1">
        <v>2022</v>
      </c>
      <c r="B7" s="1">
        <v>301</v>
      </c>
      <c r="C7" s="1">
        <v>73</v>
      </c>
      <c r="D7" s="1">
        <v>300</v>
      </c>
      <c r="E7" s="1">
        <v>68</v>
      </c>
      <c r="F7" s="1">
        <v>2</v>
      </c>
      <c r="G7" s="1">
        <v>6</v>
      </c>
    </row>
  </sheetData>
  <pageMargins left="0.75" right="0.75" top="1" bottom="1" header="0.5" footer="0.5"/>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24" customWidth="1"/>
    <col min="4" max="4" width="41" customWidth="1"/>
    <col min="5" max="5" width="39" customWidth="1"/>
  </cols>
  <sheetData>
    <row r="1" spans="1:5" ht="30" x14ac:dyDescent="0.25">
      <c r="A1" s="1" t="s">
        <v>0</v>
      </c>
      <c r="B1" s="1" t="s">
        <v>244</v>
      </c>
      <c r="C1" s="1" t="s">
        <v>245</v>
      </c>
      <c r="D1" s="1" t="s">
        <v>246</v>
      </c>
      <c r="E1" s="1" t="s">
        <v>247</v>
      </c>
    </row>
    <row r="2" spans="1:5" x14ac:dyDescent="0.25">
      <c r="A2" s="1">
        <v>2022</v>
      </c>
      <c r="B2" s="1" t="s">
        <v>5</v>
      </c>
      <c r="C2" s="1" t="s">
        <v>5</v>
      </c>
      <c r="D2" s="1">
        <v>2</v>
      </c>
      <c r="E2" s="1">
        <v>2</v>
      </c>
    </row>
  </sheetData>
  <pageMargins left="0.75" right="0.75" top="1" bottom="1" header="0.5" footer="0.5"/>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41" customWidth="1"/>
    <col min="4" max="4" width="40" customWidth="1"/>
    <col min="5" max="5" width="55" customWidth="1"/>
    <col min="6" max="6" width="38" customWidth="1"/>
    <col min="7" max="7" width="53" customWidth="1"/>
  </cols>
  <sheetData>
    <row r="1" spans="1:7" ht="30" x14ac:dyDescent="0.25">
      <c r="A1" s="1" t="s">
        <v>0</v>
      </c>
      <c r="B1" s="1" t="s">
        <v>248</v>
      </c>
      <c r="C1" s="1" t="s">
        <v>249</v>
      </c>
      <c r="D1" s="1" t="s">
        <v>250</v>
      </c>
      <c r="E1" s="1" t="s">
        <v>251</v>
      </c>
      <c r="F1" s="1" t="s">
        <v>252</v>
      </c>
      <c r="G1" s="1" t="s">
        <v>253</v>
      </c>
    </row>
    <row r="2" spans="1:7" x14ac:dyDescent="0.25">
      <c r="A2" s="1">
        <v>1997</v>
      </c>
      <c r="B2" s="1">
        <v>198</v>
      </c>
      <c r="C2" s="1">
        <v>63</v>
      </c>
      <c r="D2" s="1"/>
      <c r="E2" s="1"/>
      <c r="F2" s="1"/>
      <c r="G2" s="1"/>
    </row>
    <row r="3" spans="1:7" x14ac:dyDescent="0.25">
      <c r="A3" s="1">
        <v>2002</v>
      </c>
      <c r="B3" s="1">
        <v>169</v>
      </c>
      <c r="C3" s="1">
        <v>39</v>
      </c>
      <c r="D3" s="1"/>
      <c r="E3" s="1"/>
      <c r="F3" s="1"/>
      <c r="G3" s="1"/>
    </row>
    <row r="4" spans="1:7" x14ac:dyDescent="0.25">
      <c r="A4" s="1">
        <v>2007</v>
      </c>
      <c r="B4" s="1">
        <v>184</v>
      </c>
      <c r="C4" s="1">
        <v>23</v>
      </c>
      <c r="D4" s="1" t="s">
        <v>5</v>
      </c>
      <c r="E4" s="1">
        <v>22</v>
      </c>
      <c r="F4" s="1" t="s">
        <v>5</v>
      </c>
      <c r="G4" s="1">
        <v>1</v>
      </c>
    </row>
    <row r="5" spans="1:7" x14ac:dyDescent="0.25">
      <c r="A5" s="1">
        <v>2012</v>
      </c>
      <c r="B5" s="1">
        <v>149</v>
      </c>
      <c r="C5" s="1">
        <v>52</v>
      </c>
      <c r="D5" s="1">
        <v>149</v>
      </c>
      <c r="E5" s="1">
        <v>52</v>
      </c>
      <c r="F5" s="1"/>
      <c r="G5" s="1"/>
    </row>
    <row r="6" spans="1:7" x14ac:dyDescent="0.25">
      <c r="A6" s="1">
        <v>2017</v>
      </c>
      <c r="B6" s="1">
        <v>138</v>
      </c>
      <c r="C6" s="1">
        <v>93</v>
      </c>
      <c r="D6" s="1">
        <v>117</v>
      </c>
      <c r="E6" s="1">
        <v>85</v>
      </c>
      <c r="F6" s="1">
        <v>22</v>
      </c>
      <c r="G6" s="1">
        <v>14</v>
      </c>
    </row>
    <row r="7" spans="1:7" x14ac:dyDescent="0.25">
      <c r="A7" s="1">
        <v>2022</v>
      </c>
      <c r="B7" s="1">
        <v>94</v>
      </c>
      <c r="C7" s="1">
        <v>95</v>
      </c>
      <c r="D7" s="1">
        <v>93</v>
      </c>
      <c r="E7" s="1">
        <v>95</v>
      </c>
      <c r="F7" s="1" t="s">
        <v>18</v>
      </c>
      <c r="G7" s="1">
        <v>3</v>
      </c>
    </row>
  </sheetData>
  <pageMargins left="0.75" right="0.75" top="1" bottom="1" header="0.5" footer="0.5"/>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3" customWidth="1"/>
    <col min="3" max="3" width="37" customWidth="1"/>
    <col min="4" max="4" width="27" customWidth="1"/>
    <col min="5" max="5" width="38" customWidth="1"/>
    <col min="6" max="6" width="52" customWidth="1"/>
    <col min="7" max="7" width="42" customWidth="1"/>
  </cols>
  <sheetData>
    <row r="1" spans="1:7" ht="30" x14ac:dyDescent="0.25">
      <c r="A1" s="1" t="s">
        <v>0</v>
      </c>
      <c r="B1" s="1" t="s">
        <v>254</v>
      </c>
      <c r="C1" s="1" t="s">
        <v>255</v>
      </c>
      <c r="D1" s="1" t="s">
        <v>256</v>
      </c>
      <c r="E1" s="1" t="s">
        <v>257</v>
      </c>
      <c r="F1" s="1" t="s">
        <v>258</v>
      </c>
      <c r="G1" s="1" t="s">
        <v>259</v>
      </c>
    </row>
    <row r="2" spans="1:7" x14ac:dyDescent="0.25">
      <c r="A2" s="1">
        <v>2022</v>
      </c>
      <c r="B2" s="1">
        <v>1</v>
      </c>
      <c r="C2" s="1">
        <v>1</v>
      </c>
      <c r="D2" s="1" t="s">
        <v>18</v>
      </c>
      <c r="E2" s="1">
        <v>5</v>
      </c>
      <c r="F2" s="1">
        <v>8</v>
      </c>
      <c r="G2" s="1">
        <v>3</v>
      </c>
    </row>
  </sheetData>
  <pageMargins left="0.75" right="0.75" top="1" bottom="1" header="0.5" footer="0.5"/>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3" customWidth="1"/>
    <col min="4" max="4" width="42" customWidth="1"/>
    <col min="5" max="5" width="57" customWidth="1"/>
    <col min="6" max="6" width="40" customWidth="1"/>
    <col min="7" max="7" width="55" customWidth="1"/>
  </cols>
  <sheetData>
    <row r="1" spans="1:7" ht="30" x14ac:dyDescent="0.25">
      <c r="A1" s="1" t="s">
        <v>0</v>
      </c>
      <c r="B1" s="1" t="s">
        <v>260</v>
      </c>
      <c r="C1" s="1" t="s">
        <v>261</v>
      </c>
      <c r="D1" s="1" t="s">
        <v>262</v>
      </c>
      <c r="E1" s="1" t="s">
        <v>263</v>
      </c>
      <c r="F1" s="1" t="s">
        <v>264</v>
      </c>
      <c r="G1" s="1" t="s">
        <v>265</v>
      </c>
    </row>
    <row r="2" spans="1:7" x14ac:dyDescent="0.25">
      <c r="A2" s="1">
        <v>1997</v>
      </c>
      <c r="B2" s="1">
        <v>145</v>
      </c>
      <c r="C2" s="1">
        <v>156</v>
      </c>
      <c r="D2" s="1"/>
      <c r="E2" s="1"/>
      <c r="F2" s="1"/>
      <c r="G2" s="1"/>
    </row>
    <row r="3" spans="1:7" x14ac:dyDescent="0.25">
      <c r="A3" s="1">
        <v>2002</v>
      </c>
      <c r="B3" s="1">
        <v>163</v>
      </c>
      <c r="C3" s="1">
        <v>143</v>
      </c>
      <c r="D3" s="1"/>
      <c r="E3" s="1"/>
      <c r="F3" s="1" t="s">
        <v>5</v>
      </c>
      <c r="G3" s="1">
        <v>1</v>
      </c>
    </row>
    <row r="4" spans="1:7" x14ac:dyDescent="0.25">
      <c r="A4" s="1">
        <v>2007</v>
      </c>
      <c r="B4" s="1">
        <v>83</v>
      </c>
      <c r="C4" s="1">
        <v>165</v>
      </c>
      <c r="D4" s="1">
        <v>83</v>
      </c>
      <c r="E4" s="1">
        <v>165</v>
      </c>
      <c r="F4" s="1"/>
      <c r="G4" s="1"/>
    </row>
    <row r="5" spans="1:7" x14ac:dyDescent="0.25">
      <c r="A5" s="1">
        <v>2012</v>
      </c>
      <c r="B5" s="1">
        <v>187</v>
      </c>
      <c r="C5" s="1">
        <v>218</v>
      </c>
      <c r="D5" s="1">
        <v>187</v>
      </c>
      <c r="E5" s="1">
        <v>218</v>
      </c>
      <c r="F5" s="1"/>
      <c r="G5" s="1"/>
    </row>
    <row r="6" spans="1:7" x14ac:dyDescent="0.25">
      <c r="A6" s="1">
        <v>2017</v>
      </c>
      <c r="B6" s="1">
        <v>134</v>
      </c>
      <c r="C6" s="1">
        <v>167</v>
      </c>
      <c r="D6" s="1">
        <v>120</v>
      </c>
      <c r="E6" s="1">
        <v>160</v>
      </c>
      <c r="F6" s="1">
        <v>13</v>
      </c>
      <c r="G6" s="1">
        <v>11</v>
      </c>
    </row>
    <row r="7" spans="1:7" x14ac:dyDescent="0.25">
      <c r="A7" s="1">
        <v>2022</v>
      </c>
      <c r="B7" s="1">
        <v>176</v>
      </c>
      <c r="C7" s="1">
        <v>205</v>
      </c>
      <c r="D7" s="1">
        <v>176</v>
      </c>
      <c r="E7" s="1">
        <v>205</v>
      </c>
      <c r="F7" s="1" t="s">
        <v>18</v>
      </c>
      <c r="G7" s="1">
        <v>3</v>
      </c>
    </row>
  </sheetData>
  <pageMargins left="0.75" right="0.75" top="1" bottom="1" header="0.5" footer="0.5"/>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34" customWidth="1"/>
    <col min="4" max="4" width="43" customWidth="1"/>
    <col min="5" max="5" width="49" customWidth="1"/>
  </cols>
  <sheetData>
    <row r="1" spans="1:5" ht="30" x14ac:dyDescent="0.25">
      <c r="A1" s="1" t="s">
        <v>0</v>
      </c>
      <c r="B1" s="1" t="s">
        <v>266</v>
      </c>
      <c r="C1" s="1" t="s">
        <v>267</v>
      </c>
      <c r="D1" s="1" t="s">
        <v>268</v>
      </c>
      <c r="E1" s="1" t="s">
        <v>269</v>
      </c>
    </row>
    <row r="2" spans="1:5" x14ac:dyDescent="0.25">
      <c r="A2" s="1">
        <v>2022</v>
      </c>
      <c r="B2" s="1" t="s">
        <v>18</v>
      </c>
      <c r="C2" s="1" t="s">
        <v>18</v>
      </c>
      <c r="D2" s="1">
        <v>3</v>
      </c>
      <c r="E2" s="1">
        <v>3</v>
      </c>
    </row>
  </sheetData>
  <pageMargins left="0.75" right="0.75" top="1" bottom="1" header="0.5" footer="0.5"/>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3"/>
  <sheetViews>
    <sheetView workbookViewId="0">
      <pane ySplit="1" topLeftCell="A2" activePane="bottomLeft" state="frozen"/>
      <selection pane="bottomLeft"/>
    </sheetView>
  </sheetViews>
  <sheetFormatPr defaultRowHeight="15" x14ac:dyDescent="0.25"/>
  <cols>
    <col min="1" max="1" width="10" customWidth="1"/>
    <col min="2" max="2" width="37" customWidth="1"/>
    <col min="3" max="3" width="52" customWidth="1"/>
    <col min="4" max="4" width="51" customWidth="1"/>
    <col min="5" max="5" width="60" customWidth="1"/>
  </cols>
  <sheetData>
    <row r="1" spans="1:5" ht="30" x14ac:dyDescent="0.25">
      <c r="A1" s="1" t="s">
        <v>0</v>
      </c>
      <c r="B1" s="1" t="s">
        <v>270</v>
      </c>
      <c r="C1" s="1" t="s">
        <v>271</v>
      </c>
      <c r="D1" s="1" t="s">
        <v>272</v>
      </c>
      <c r="E1" s="1" t="s">
        <v>273</v>
      </c>
    </row>
    <row r="2" spans="1:5" x14ac:dyDescent="0.25">
      <c r="A2" s="1">
        <v>2017</v>
      </c>
      <c r="B2" s="1">
        <v>2</v>
      </c>
      <c r="C2" s="1">
        <v>5</v>
      </c>
      <c r="D2" s="1">
        <v>2</v>
      </c>
      <c r="E2" s="1">
        <v>5</v>
      </c>
    </row>
    <row r="3" spans="1:5" x14ac:dyDescent="0.25">
      <c r="A3" s="1">
        <v>2022</v>
      </c>
      <c r="B3" s="1" t="s">
        <v>18</v>
      </c>
      <c r="C3" s="1">
        <v>4</v>
      </c>
      <c r="D3" s="1" t="s">
        <v>18</v>
      </c>
      <c r="E3" s="1">
        <v>4</v>
      </c>
    </row>
  </sheetData>
  <pageMargins left="0.75" right="0.75" top="1" bottom="1" header="0.5" footer="0.5"/>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7"/>
  <sheetViews>
    <sheetView workbookViewId="0">
      <pane ySplit="1" topLeftCell="A2" activePane="bottomLeft" state="frozen"/>
      <selection pane="bottomLeft"/>
    </sheetView>
  </sheetViews>
  <sheetFormatPr defaultRowHeight="15" x14ac:dyDescent="0.25"/>
  <cols>
    <col min="1" max="1" width="10" customWidth="1"/>
    <col min="2" max="2" width="38" customWidth="1"/>
    <col min="3" max="3" width="53" customWidth="1"/>
    <col min="4" max="4" width="54" customWidth="1"/>
    <col min="5" max="5" width="53" customWidth="1"/>
    <col min="6" max="7" width="60" customWidth="1"/>
    <col min="8" max="8" width="49" customWidth="1"/>
    <col min="9" max="10" width="60" customWidth="1"/>
  </cols>
  <sheetData>
    <row r="1" spans="1:10" ht="30" x14ac:dyDescent="0.25">
      <c r="A1" s="1" t="s">
        <v>0</v>
      </c>
      <c r="B1" s="1" t="s">
        <v>274</v>
      </c>
      <c r="C1" s="1" t="s">
        <v>275</v>
      </c>
      <c r="D1" s="1" t="s">
        <v>276</v>
      </c>
      <c r="E1" s="1" t="s">
        <v>277</v>
      </c>
      <c r="F1" s="1" t="s">
        <v>278</v>
      </c>
      <c r="G1" s="1" t="s">
        <v>279</v>
      </c>
      <c r="H1" s="1" t="s">
        <v>280</v>
      </c>
      <c r="I1" s="1" t="s">
        <v>281</v>
      </c>
      <c r="J1" s="1" t="s">
        <v>282</v>
      </c>
    </row>
    <row r="2" spans="1:10" x14ac:dyDescent="0.25">
      <c r="A2" s="1">
        <v>1997</v>
      </c>
      <c r="B2" s="1">
        <v>2709</v>
      </c>
      <c r="C2" s="1">
        <v>32</v>
      </c>
      <c r="D2" s="1"/>
      <c r="E2" s="1"/>
      <c r="F2" s="1"/>
      <c r="G2" s="1"/>
      <c r="H2" s="1">
        <v>2683</v>
      </c>
      <c r="I2" s="1">
        <v>23</v>
      </c>
      <c r="J2" s="1"/>
    </row>
    <row r="3" spans="1:10" x14ac:dyDescent="0.25">
      <c r="A3" s="1">
        <v>2002</v>
      </c>
      <c r="B3" s="1">
        <v>416</v>
      </c>
      <c r="C3" s="1">
        <v>45</v>
      </c>
      <c r="D3" s="1">
        <v>271</v>
      </c>
      <c r="E3" s="1">
        <v>86061000</v>
      </c>
      <c r="F3" s="1"/>
      <c r="G3" s="1">
        <v>16.100000000000001</v>
      </c>
      <c r="H3" s="1">
        <v>218</v>
      </c>
      <c r="I3" s="1">
        <v>22</v>
      </c>
      <c r="J3" s="1">
        <v>1</v>
      </c>
    </row>
    <row r="4" spans="1:10" x14ac:dyDescent="0.25">
      <c r="A4" s="1">
        <v>2007</v>
      </c>
      <c r="B4" s="1">
        <v>453</v>
      </c>
      <c r="C4" s="1">
        <v>60</v>
      </c>
      <c r="D4" s="1">
        <v>274</v>
      </c>
      <c r="E4" s="1">
        <v>75118000</v>
      </c>
      <c r="F4" s="1"/>
      <c r="G4" s="1">
        <v>14.6</v>
      </c>
      <c r="H4" s="1">
        <v>324</v>
      </c>
      <c r="I4" s="1">
        <v>41</v>
      </c>
      <c r="J4" s="1"/>
    </row>
    <row r="5" spans="1:10" x14ac:dyDescent="0.25">
      <c r="A5" s="1">
        <v>2012</v>
      </c>
      <c r="B5" s="1">
        <v>252</v>
      </c>
      <c r="C5" s="1">
        <v>62</v>
      </c>
      <c r="D5" s="1">
        <v>354</v>
      </c>
      <c r="E5" s="1" t="s">
        <v>5</v>
      </c>
      <c r="F5" s="1">
        <v>5.0999999999999996</v>
      </c>
      <c r="G5" s="1" t="s">
        <v>5</v>
      </c>
      <c r="H5" s="1">
        <v>41</v>
      </c>
      <c r="I5" s="1">
        <v>23</v>
      </c>
      <c r="J5" s="1"/>
    </row>
    <row r="6" spans="1:10" x14ac:dyDescent="0.25">
      <c r="A6" s="1">
        <v>2017</v>
      </c>
      <c r="B6" s="1">
        <v>85</v>
      </c>
      <c r="C6" s="1">
        <v>11</v>
      </c>
      <c r="D6" s="1">
        <v>56</v>
      </c>
      <c r="E6" s="1" t="s">
        <v>5</v>
      </c>
      <c r="F6" s="1">
        <v>0.8</v>
      </c>
      <c r="G6" s="1" t="s">
        <v>5</v>
      </c>
      <c r="H6" s="1" t="s">
        <v>5</v>
      </c>
      <c r="I6" s="1">
        <v>4</v>
      </c>
      <c r="J6" s="1"/>
    </row>
    <row r="7" spans="1:10" x14ac:dyDescent="0.25">
      <c r="A7" s="1">
        <v>2022</v>
      </c>
      <c r="B7" s="1">
        <v>225</v>
      </c>
      <c r="C7" s="1">
        <v>26</v>
      </c>
      <c r="D7" s="1">
        <v>82</v>
      </c>
      <c r="E7" s="1">
        <v>726000</v>
      </c>
      <c r="F7" s="1">
        <v>1.2</v>
      </c>
      <c r="G7" s="1">
        <v>0.1</v>
      </c>
      <c r="H7" s="1">
        <v>179</v>
      </c>
      <c r="I7" s="1">
        <v>16</v>
      </c>
      <c r="J7" s="1"/>
    </row>
  </sheetData>
  <pageMargins left="0.75" right="0.75" top="1" bottom="1" header="0.5" footer="0.5"/>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2" customWidth="1"/>
    <col min="3" max="3" width="36" customWidth="1"/>
    <col min="4" max="4" width="26" customWidth="1"/>
    <col min="5" max="5" width="37" customWidth="1"/>
    <col min="6" max="6" width="51" customWidth="1"/>
    <col min="7" max="7" width="41" customWidth="1"/>
  </cols>
  <sheetData>
    <row r="1" spans="1:7" ht="30" x14ac:dyDescent="0.25">
      <c r="A1" s="1" t="s">
        <v>0</v>
      </c>
      <c r="B1" s="1" t="s">
        <v>283</v>
      </c>
      <c r="C1" s="1" t="s">
        <v>284</v>
      </c>
      <c r="D1" s="1" t="s">
        <v>285</v>
      </c>
      <c r="E1" s="1" t="s">
        <v>286</v>
      </c>
      <c r="F1" s="1" t="s">
        <v>287</v>
      </c>
      <c r="G1" s="1" t="s">
        <v>288</v>
      </c>
    </row>
    <row r="2" spans="1:7" x14ac:dyDescent="0.25">
      <c r="A2" s="1">
        <v>2022</v>
      </c>
      <c r="B2" s="1">
        <v>18</v>
      </c>
      <c r="C2" s="1">
        <v>20</v>
      </c>
      <c r="D2" s="1">
        <v>2</v>
      </c>
      <c r="E2" s="1">
        <v>55</v>
      </c>
      <c r="F2" s="1">
        <v>71</v>
      </c>
      <c r="G2" s="1">
        <v>18</v>
      </c>
    </row>
  </sheetData>
  <pageMargins left="0.75" right="0.75" top="1" bottom="1" header="0.5" footer="0.5"/>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7"/>
  <sheetViews>
    <sheetView workbookViewId="0">
      <pane ySplit="1" topLeftCell="A2" activePane="bottomLeft" state="frozen"/>
      <selection pane="bottomLeft" activeCell="D18" sqref="D18"/>
    </sheetView>
  </sheetViews>
  <sheetFormatPr defaultRowHeight="15" x14ac:dyDescent="0.25"/>
  <cols>
    <col min="1" max="1" width="10" customWidth="1"/>
    <col min="2" max="2" width="49" customWidth="1"/>
    <col min="3" max="3" width="48" customWidth="1"/>
    <col min="4" max="9" width="60" customWidth="1"/>
  </cols>
  <sheetData>
    <row r="1" spans="1:9" ht="30" x14ac:dyDescent="0.25">
      <c r="A1" s="1" t="s">
        <v>0</v>
      </c>
      <c r="B1" s="1" t="s">
        <v>289</v>
      </c>
      <c r="C1" s="1" t="s">
        <v>290</v>
      </c>
      <c r="D1" s="1" t="s">
        <v>291</v>
      </c>
      <c r="E1" s="1" t="s">
        <v>292</v>
      </c>
      <c r="F1" s="1" t="s">
        <v>293</v>
      </c>
      <c r="G1" s="1" t="s">
        <v>294</v>
      </c>
      <c r="H1" s="1" t="s">
        <v>295</v>
      </c>
      <c r="I1" s="1" t="s">
        <v>296</v>
      </c>
    </row>
    <row r="2" spans="1:9" x14ac:dyDescent="0.25">
      <c r="A2" s="1">
        <v>1997</v>
      </c>
      <c r="B2" s="1">
        <v>2248</v>
      </c>
      <c r="C2" s="1">
        <v>174573000</v>
      </c>
      <c r="D2" s="1"/>
      <c r="E2" s="1"/>
      <c r="F2" s="1"/>
      <c r="G2" s="1"/>
      <c r="H2" s="1"/>
      <c r="I2" s="1"/>
    </row>
    <row r="3" spans="1:9" x14ac:dyDescent="0.25">
      <c r="A3" s="1">
        <v>2002</v>
      </c>
      <c r="B3" s="1">
        <v>2582</v>
      </c>
      <c r="C3" s="1">
        <v>179475000</v>
      </c>
      <c r="D3" s="1"/>
      <c r="E3" s="1">
        <v>33.6</v>
      </c>
      <c r="F3" s="1"/>
      <c r="G3" s="1"/>
      <c r="H3" s="1"/>
      <c r="I3" s="1"/>
    </row>
    <row r="4" spans="1:9" x14ac:dyDescent="0.25">
      <c r="A4" s="1">
        <v>2007</v>
      </c>
      <c r="B4" s="1">
        <v>3667</v>
      </c>
      <c r="C4" s="1">
        <v>154315000</v>
      </c>
      <c r="D4" s="1"/>
      <c r="E4" s="1">
        <v>30</v>
      </c>
      <c r="F4" s="1"/>
      <c r="G4" s="1"/>
      <c r="H4" s="1"/>
      <c r="I4" s="1"/>
    </row>
    <row r="5" spans="1:9" x14ac:dyDescent="0.25">
      <c r="A5" s="1">
        <v>2012</v>
      </c>
      <c r="B5" s="1">
        <v>3215</v>
      </c>
      <c r="C5" s="1">
        <v>151821000</v>
      </c>
      <c r="D5" s="1">
        <v>45.9</v>
      </c>
      <c r="E5" s="1">
        <v>23</v>
      </c>
      <c r="F5" s="1">
        <v>3215</v>
      </c>
      <c r="G5" s="1">
        <v>151821000</v>
      </c>
      <c r="H5" s="1">
        <v>45.9</v>
      </c>
      <c r="I5" s="1">
        <v>23</v>
      </c>
    </row>
    <row r="6" spans="1:9" x14ac:dyDescent="0.25">
      <c r="A6" s="1">
        <v>2017</v>
      </c>
      <c r="B6" s="1">
        <v>3549</v>
      </c>
      <c r="C6" s="1">
        <v>144161000</v>
      </c>
      <c r="D6" s="1">
        <v>48.4</v>
      </c>
      <c r="E6" s="1">
        <v>25.6</v>
      </c>
      <c r="F6" s="1">
        <v>3549</v>
      </c>
      <c r="G6" s="1">
        <v>144161000</v>
      </c>
      <c r="H6" s="1">
        <v>48.4</v>
      </c>
      <c r="I6" s="1">
        <v>25.6</v>
      </c>
    </row>
    <row r="7" spans="1:9" x14ac:dyDescent="0.25">
      <c r="A7" s="1">
        <v>2022</v>
      </c>
      <c r="B7" s="1">
        <v>3078</v>
      </c>
      <c r="C7" s="1">
        <v>164383000</v>
      </c>
      <c r="D7" s="1">
        <v>46.9</v>
      </c>
      <c r="E7" s="1">
        <v>24.4</v>
      </c>
      <c r="F7" s="1">
        <v>3075</v>
      </c>
      <c r="G7" s="1" t="s">
        <v>5</v>
      </c>
      <c r="H7" s="1">
        <v>46.8</v>
      </c>
      <c r="I7" s="1" t="s">
        <v>5</v>
      </c>
    </row>
  </sheetData>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
  <sheetViews>
    <sheetView workbookViewId="0">
      <pane ySplit="1" topLeftCell="A2" activePane="bottomLeft" state="frozen"/>
      <selection pane="bottomLeft" activeCell="C25" sqref="C25"/>
    </sheetView>
  </sheetViews>
  <sheetFormatPr defaultRowHeight="15" x14ac:dyDescent="0.25"/>
  <cols>
    <col min="1" max="1" width="10" customWidth="1"/>
    <col min="2" max="2" width="26" customWidth="1"/>
    <col min="3" max="3" width="40" customWidth="1"/>
    <col min="4" max="4" width="30" customWidth="1"/>
    <col min="5" max="5" width="41" customWidth="1"/>
    <col min="6" max="6" width="55" customWidth="1"/>
    <col min="7" max="7" width="45" customWidth="1"/>
  </cols>
  <sheetData>
    <row r="1" spans="1:7" ht="30" x14ac:dyDescent="0.25">
      <c r="A1" s="1" t="s">
        <v>0</v>
      </c>
      <c r="B1" s="1" t="s">
        <v>12</v>
      </c>
      <c r="C1" s="1" t="s">
        <v>13</v>
      </c>
      <c r="D1" s="1" t="s">
        <v>14</v>
      </c>
      <c r="E1" s="1" t="s">
        <v>15</v>
      </c>
      <c r="F1" s="1" t="s">
        <v>16</v>
      </c>
      <c r="G1" s="1" t="s">
        <v>17</v>
      </c>
    </row>
    <row r="2" spans="1:7" x14ac:dyDescent="0.25">
      <c r="A2" s="1">
        <v>2017</v>
      </c>
      <c r="B2" s="1">
        <v>3</v>
      </c>
      <c r="C2" s="1">
        <v>3</v>
      </c>
      <c r="D2" s="1" t="s">
        <v>18</v>
      </c>
      <c r="E2" s="1">
        <v>3</v>
      </c>
      <c r="F2" s="1">
        <v>6</v>
      </c>
      <c r="G2" s="1">
        <v>3</v>
      </c>
    </row>
  </sheetData>
  <pageMargins left="0.75" right="0.75" top="1" bottom="1" header="0.5" footer="0.5"/>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6"/>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41" customWidth="1"/>
    <col min="4" max="4" width="40" customWidth="1"/>
    <col min="5" max="5" width="55" customWidth="1"/>
  </cols>
  <sheetData>
    <row r="1" spans="1:5" ht="30" x14ac:dyDescent="0.25">
      <c r="A1" s="1" t="s">
        <v>0</v>
      </c>
      <c r="B1" s="1" t="s">
        <v>297</v>
      </c>
      <c r="C1" s="1" t="s">
        <v>298</v>
      </c>
      <c r="D1" s="1" t="s">
        <v>299</v>
      </c>
      <c r="E1" s="1" t="s">
        <v>300</v>
      </c>
    </row>
    <row r="2" spans="1:5" x14ac:dyDescent="0.25">
      <c r="A2" s="1">
        <v>2002</v>
      </c>
      <c r="B2" s="1" t="s">
        <v>5</v>
      </c>
      <c r="C2" s="1">
        <v>2</v>
      </c>
      <c r="D2" s="1"/>
      <c r="E2" s="1"/>
    </row>
    <row r="3" spans="1:5" x14ac:dyDescent="0.25">
      <c r="A3" s="1">
        <v>2007</v>
      </c>
      <c r="B3" s="1">
        <v>1</v>
      </c>
      <c r="C3" s="1">
        <v>6</v>
      </c>
      <c r="D3" s="1">
        <v>1</v>
      </c>
      <c r="E3" s="1">
        <v>6</v>
      </c>
    </row>
    <row r="4" spans="1:5" x14ac:dyDescent="0.25">
      <c r="A4" s="1">
        <v>2012</v>
      </c>
      <c r="B4" s="1" t="s">
        <v>5</v>
      </c>
      <c r="C4" s="1">
        <v>1</v>
      </c>
      <c r="D4" s="1" t="s">
        <v>5</v>
      </c>
      <c r="E4" s="1">
        <v>1</v>
      </c>
    </row>
    <row r="5" spans="1:5" x14ac:dyDescent="0.25">
      <c r="A5" s="1">
        <v>2017</v>
      </c>
      <c r="B5" s="1">
        <v>2</v>
      </c>
      <c r="C5" s="1">
        <v>11</v>
      </c>
      <c r="D5" s="1">
        <v>2</v>
      </c>
      <c r="E5" s="1">
        <v>11</v>
      </c>
    </row>
    <row r="6" spans="1:5" x14ac:dyDescent="0.25">
      <c r="A6" s="1">
        <v>2022</v>
      </c>
      <c r="B6" s="1">
        <v>2</v>
      </c>
      <c r="C6" s="1">
        <v>10</v>
      </c>
      <c r="D6" s="1">
        <v>2</v>
      </c>
      <c r="E6" s="1">
        <v>10</v>
      </c>
    </row>
  </sheetData>
  <pageMargins left="0.75" right="0.75" top="1" bottom="1" header="0.5" footer="0.5"/>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7"/>
  <sheetViews>
    <sheetView workbookViewId="0">
      <pane ySplit="1" topLeftCell="A2" activePane="bottomLeft" state="frozen"/>
      <selection pane="bottomLeft"/>
    </sheetView>
  </sheetViews>
  <sheetFormatPr defaultRowHeight="15" x14ac:dyDescent="0.25"/>
  <cols>
    <col min="1" max="1" width="10" customWidth="1"/>
    <col min="2" max="2" width="31" customWidth="1"/>
    <col min="3" max="3" width="46" customWidth="1"/>
    <col min="4" max="4" width="42" customWidth="1"/>
    <col min="5" max="5" width="45" customWidth="1"/>
    <col min="6" max="6" width="60" customWidth="1"/>
    <col min="7" max="7" width="42" customWidth="1"/>
    <col min="8" max="8" width="57" customWidth="1"/>
    <col min="9" max="9" width="43" customWidth="1"/>
    <col min="10" max="10" width="58" customWidth="1"/>
  </cols>
  <sheetData>
    <row r="1" spans="1:10" ht="30" x14ac:dyDescent="0.25">
      <c r="A1" s="1" t="s">
        <v>0</v>
      </c>
      <c r="B1" s="1" t="s">
        <v>301</v>
      </c>
      <c r="C1" s="1" t="s">
        <v>302</v>
      </c>
      <c r="D1" s="1" t="s">
        <v>303</v>
      </c>
      <c r="E1" s="1" t="s">
        <v>304</v>
      </c>
      <c r="F1" s="1" t="s">
        <v>305</v>
      </c>
      <c r="G1" s="1" t="s">
        <v>306</v>
      </c>
      <c r="H1" s="1" t="s">
        <v>307</v>
      </c>
      <c r="I1" s="1" t="s">
        <v>308</v>
      </c>
      <c r="J1" s="1" t="s">
        <v>309</v>
      </c>
    </row>
    <row r="2" spans="1:10" x14ac:dyDescent="0.25">
      <c r="A2" s="1">
        <v>1997</v>
      </c>
      <c r="B2" s="1" t="s">
        <v>5</v>
      </c>
      <c r="C2" s="1">
        <v>154</v>
      </c>
      <c r="D2" s="1" t="s">
        <v>5</v>
      </c>
      <c r="E2" s="1"/>
      <c r="F2" s="1"/>
      <c r="G2" s="1" t="s">
        <v>5</v>
      </c>
      <c r="H2" s="1">
        <v>37</v>
      </c>
      <c r="I2" s="1"/>
      <c r="J2" s="1"/>
    </row>
    <row r="3" spans="1:10" x14ac:dyDescent="0.25">
      <c r="A3" s="1">
        <v>2002</v>
      </c>
      <c r="B3" s="1">
        <v>185</v>
      </c>
      <c r="C3" s="1">
        <v>72</v>
      </c>
      <c r="D3" s="1">
        <v>5330284</v>
      </c>
      <c r="E3" s="1"/>
      <c r="F3" s="1"/>
      <c r="G3" s="1">
        <v>37</v>
      </c>
      <c r="H3" s="1">
        <v>16</v>
      </c>
      <c r="I3" s="1"/>
      <c r="J3" s="1"/>
    </row>
    <row r="4" spans="1:10" x14ac:dyDescent="0.25">
      <c r="A4" s="1">
        <v>2007</v>
      </c>
      <c r="B4" s="1">
        <v>80</v>
      </c>
      <c r="C4" s="1">
        <v>44</v>
      </c>
      <c r="D4" s="1">
        <v>2532043</v>
      </c>
      <c r="E4" s="1"/>
      <c r="F4" s="1"/>
      <c r="G4" s="1">
        <v>54</v>
      </c>
      <c r="H4" s="1">
        <v>24</v>
      </c>
      <c r="I4" s="1"/>
      <c r="J4" s="1"/>
    </row>
    <row r="5" spans="1:10" x14ac:dyDescent="0.25">
      <c r="A5" s="1">
        <v>2012</v>
      </c>
      <c r="B5" s="1">
        <v>53</v>
      </c>
      <c r="C5" s="1">
        <v>34</v>
      </c>
      <c r="D5" s="1">
        <v>1339464</v>
      </c>
      <c r="E5" s="1"/>
      <c r="F5" s="1"/>
      <c r="G5" s="1">
        <v>18</v>
      </c>
      <c r="H5" s="1">
        <v>8</v>
      </c>
      <c r="I5" s="1"/>
      <c r="J5" s="1"/>
    </row>
    <row r="6" spans="1:10" x14ac:dyDescent="0.25">
      <c r="A6" s="1">
        <v>2017</v>
      </c>
      <c r="B6" s="1">
        <v>157</v>
      </c>
      <c r="C6" s="1">
        <v>83</v>
      </c>
      <c r="D6" s="1"/>
      <c r="E6" s="1">
        <v>145</v>
      </c>
      <c r="F6" s="1">
        <v>70</v>
      </c>
      <c r="G6" s="1"/>
      <c r="H6" s="1"/>
      <c r="I6" s="1">
        <v>12</v>
      </c>
      <c r="J6" s="1">
        <v>19</v>
      </c>
    </row>
    <row r="7" spans="1:10" x14ac:dyDescent="0.25">
      <c r="A7" s="1">
        <v>2022</v>
      </c>
      <c r="B7" s="1">
        <v>175</v>
      </c>
      <c r="C7" s="1">
        <v>120</v>
      </c>
      <c r="D7" s="1"/>
      <c r="E7" s="1">
        <v>151</v>
      </c>
      <c r="F7" s="1">
        <v>113</v>
      </c>
      <c r="G7" s="1"/>
      <c r="H7" s="1"/>
      <c r="I7" s="1">
        <v>24</v>
      </c>
      <c r="J7" s="1">
        <v>19</v>
      </c>
    </row>
  </sheetData>
  <pageMargins left="0.75" right="0.75" top="1" bottom="1" header="0.5" footer="0.5"/>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2"/>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34" customWidth="1"/>
    <col min="4" max="4" width="43" customWidth="1"/>
    <col min="5" max="5" width="49" customWidth="1"/>
  </cols>
  <sheetData>
    <row r="1" spans="1:5" ht="30" x14ac:dyDescent="0.25">
      <c r="A1" s="1" t="s">
        <v>0</v>
      </c>
      <c r="B1" s="1" t="s">
        <v>310</v>
      </c>
      <c r="C1" s="1" t="s">
        <v>311</v>
      </c>
      <c r="D1" s="1" t="s">
        <v>312</v>
      </c>
      <c r="E1" s="1" t="s">
        <v>313</v>
      </c>
    </row>
    <row r="2" spans="1:5" x14ac:dyDescent="0.25">
      <c r="A2" s="1">
        <v>2022</v>
      </c>
      <c r="B2" s="1" t="s">
        <v>18</v>
      </c>
      <c r="C2" s="1" t="s">
        <v>18</v>
      </c>
      <c r="D2" s="1">
        <v>3</v>
      </c>
      <c r="E2" s="1">
        <v>3</v>
      </c>
    </row>
  </sheetData>
  <pageMargins left="0.75" right="0.75" top="1" bottom="1" header="0.5" footer="0.5"/>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41" customWidth="1"/>
    <col min="4" max="4" width="40" customWidth="1"/>
    <col min="5" max="5" width="55" customWidth="1"/>
    <col min="6" max="6" width="38" customWidth="1"/>
    <col min="7" max="7" width="53" customWidth="1"/>
  </cols>
  <sheetData>
    <row r="1" spans="1:7" ht="30" x14ac:dyDescent="0.25">
      <c r="A1" s="1" t="s">
        <v>0</v>
      </c>
      <c r="B1" s="1" t="s">
        <v>314</v>
      </c>
      <c r="C1" s="1" t="s">
        <v>315</v>
      </c>
      <c r="D1" s="1" t="s">
        <v>316</v>
      </c>
      <c r="E1" s="1" t="s">
        <v>317</v>
      </c>
      <c r="F1" s="1" t="s">
        <v>318</v>
      </c>
      <c r="G1" s="1" t="s">
        <v>319</v>
      </c>
    </row>
    <row r="2" spans="1:7" x14ac:dyDescent="0.25">
      <c r="A2" s="1">
        <v>2022</v>
      </c>
      <c r="B2" s="1">
        <v>11</v>
      </c>
      <c r="C2" s="1">
        <v>20</v>
      </c>
      <c r="D2" s="1">
        <v>9</v>
      </c>
      <c r="E2" s="1">
        <v>20</v>
      </c>
      <c r="F2" s="1">
        <v>3</v>
      </c>
      <c r="G2" s="1">
        <v>9</v>
      </c>
    </row>
  </sheetData>
  <pageMargins left="0.75" right="0.75" top="1" bottom="1" header="0.5" footer="0.5"/>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6"/>
  <sheetViews>
    <sheetView workbookViewId="0">
      <pane ySplit="1" topLeftCell="A2" activePane="bottomLeft" state="frozen"/>
      <selection pane="bottomLeft"/>
    </sheetView>
  </sheetViews>
  <sheetFormatPr defaultRowHeight="15" x14ac:dyDescent="0.25"/>
  <cols>
    <col min="1" max="1" width="10" customWidth="1"/>
    <col min="2" max="2" width="31" customWidth="1"/>
    <col min="3" max="3" width="30" customWidth="1"/>
    <col min="4" max="4" width="51" customWidth="1"/>
    <col min="5" max="5" width="46" customWidth="1"/>
    <col min="6" max="6" width="38" customWidth="1"/>
    <col min="7" max="7" width="37" customWidth="1"/>
    <col min="8" max="8" width="58" customWidth="1"/>
    <col min="9" max="9" width="53" customWidth="1"/>
    <col min="10" max="10" width="57" customWidth="1"/>
  </cols>
  <sheetData>
    <row r="1" spans="1:10" ht="30" x14ac:dyDescent="0.25">
      <c r="A1" s="1" t="s">
        <v>0</v>
      </c>
      <c r="B1" s="1" t="s">
        <v>320</v>
      </c>
      <c r="C1" s="1" t="s">
        <v>321</v>
      </c>
      <c r="D1" s="1" t="s">
        <v>322</v>
      </c>
      <c r="E1" s="1" t="s">
        <v>323</v>
      </c>
      <c r="F1" s="1" t="s">
        <v>324</v>
      </c>
      <c r="G1" s="1" t="s">
        <v>325</v>
      </c>
      <c r="H1" s="1" t="s">
        <v>326</v>
      </c>
      <c r="I1" s="1" t="s">
        <v>327</v>
      </c>
      <c r="J1" s="1" t="s">
        <v>328</v>
      </c>
    </row>
    <row r="2" spans="1:10" x14ac:dyDescent="0.25">
      <c r="A2" s="1">
        <v>2002</v>
      </c>
      <c r="B2" s="1">
        <v>13</v>
      </c>
      <c r="C2" s="1">
        <v>14647000</v>
      </c>
      <c r="D2" s="1"/>
      <c r="E2" s="1">
        <v>2.7</v>
      </c>
      <c r="F2" s="1"/>
      <c r="G2" s="1"/>
      <c r="H2" s="1"/>
      <c r="I2" s="1"/>
      <c r="J2" s="1">
        <v>3</v>
      </c>
    </row>
    <row r="3" spans="1:10" x14ac:dyDescent="0.25">
      <c r="A3" s="1">
        <v>2007</v>
      </c>
      <c r="B3" s="1">
        <v>15</v>
      </c>
      <c r="C3" s="1">
        <v>19353000</v>
      </c>
      <c r="D3" s="1"/>
      <c r="E3" s="1">
        <v>3.8</v>
      </c>
      <c r="F3" s="1"/>
      <c r="G3" s="1"/>
      <c r="H3" s="1"/>
      <c r="I3" s="1"/>
      <c r="J3" s="1"/>
    </row>
    <row r="4" spans="1:10" x14ac:dyDescent="0.25">
      <c r="A4" s="1">
        <v>2012</v>
      </c>
      <c r="B4" s="1">
        <v>16</v>
      </c>
      <c r="C4" s="1">
        <v>152930000</v>
      </c>
      <c r="D4" s="1">
        <v>0.2</v>
      </c>
      <c r="E4" s="1">
        <v>23.1</v>
      </c>
      <c r="F4" s="1">
        <v>1</v>
      </c>
      <c r="G4" s="1" t="s">
        <v>5</v>
      </c>
      <c r="H4" s="1" t="s">
        <v>18</v>
      </c>
      <c r="I4" s="1" t="s">
        <v>5</v>
      </c>
      <c r="J4" s="1"/>
    </row>
    <row r="5" spans="1:10" x14ac:dyDescent="0.25">
      <c r="A5" s="1">
        <v>2017</v>
      </c>
      <c r="B5" s="1">
        <v>23</v>
      </c>
      <c r="C5" s="1">
        <v>83475000</v>
      </c>
      <c r="D5" s="1">
        <v>0.3</v>
      </c>
      <c r="E5" s="1">
        <v>14.8</v>
      </c>
      <c r="F5" s="1">
        <v>3</v>
      </c>
      <c r="G5" s="1">
        <v>1000</v>
      </c>
      <c r="H5" s="1" t="s">
        <v>18</v>
      </c>
      <c r="I5" s="1" t="s">
        <v>18</v>
      </c>
      <c r="J5" s="1"/>
    </row>
    <row r="6" spans="1:10" x14ac:dyDescent="0.25">
      <c r="A6" s="1">
        <v>2022</v>
      </c>
      <c r="B6" s="1">
        <v>24</v>
      </c>
      <c r="C6" s="1">
        <v>109262000</v>
      </c>
      <c r="D6" s="1">
        <v>0.4</v>
      </c>
      <c r="E6" s="1">
        <v>16.2</v>
      </c>
      <c r="F6" s="1">
        <v>6</v>
      </c>
      <c r="G6" s="1" t="s">
        <v>5</v>
      </c>
      <c r="H6" s="1">
        <v>0.1</v>
      </c>
      <c r="I6" s="1" t="s">
        <v>5</v>
      </c>
      <c r="J6" s="1"/>
    </row>
  </sheetData>
  <pageMargins left="0.75" right="0.75" top="1" bottom="1" header="0.5" footer="0.5"/>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2" customWidth="1"/>
    <col min="4" max="4" width="32" customWidth="1"/>
    <col min="5" max="5" width="43" customWidth="1"/>
    <col min="6" max="6" width="57" customWidth="1"/>
    <col min="7" max="7" width="47" customWidth="1"/>
  </cols>
  <sheetData>
    <row r="1" spans="1:7" ht="30" x14ac:dyDescent="0.25">
      <c r="A1" s="1" t="s">
        <v>0</v>
      </c>
      <c r="B1" s="1" t="s">
        <v>329</v>
      </c>
      <c r="C1" s="1" t="s">
        <v>330</v>
      </c>
      <c r="D1" s="1" t="s">
        <v>331</v>
      </c>
      <c r="E1" s="1" t="s">
        <v>332</v>
      </c>
      <c r="F1" s="1" t="s">
        <v>333</v>
      </c>
      <c r="G1" s="1" t="s">
        <v>334</v>
      </c>
    </row>
    <row r="2" spans="1:7" x14ac:dyDescent="0.25">
      <c r="A2" s="1">
        <v>1997</v>
      </c>
      <c r="B2" s="1"/>
      <c r="C2" s="1">
        <v>88</v>
      </c>
      <c r="D2" s="1"/>
      <c r="E2" s="1"/>
      <c r="F2" s="1">
        <v>29</v>
      </c>
      <c r="G2" s="1"/>
    </row>
    <row r="3" spans="1:7" x14ac:dyDescent="0.25">
      <c r="A3" s="1">
        <v>2002</v>
      </c>
      <c r="B3" s="1" t="s">
        <v>5</v>
      </c>
      <c r="C3" s="1">
        <v>105</v>
      </c>
      <c r="D3" s="1" t="s">
        <v>5</v>
      </c>
      <c r="E3" s="1">
        <v>59</v>
      </c>
      <c r="F3" s="1">
        <v>77</v>
      </c>
      <c r="G3" s="1">
        <v>26</v>
      </c>
    </row>
    <row r="4" spans="1:7" x14ac:dyDescent="0.25">
      <c r="A4" s="1">
        <v>2007</v>
      </c>
      <c r="B4" s="1">
        <v>38</v>
      </c>
      <c r="C4" s="1">
        <v>45</v>
      </c>
      <c r="D4" s="1">
        <v>7</v>
      </c>
      <c r="E4" s="1">
        <v>160</v>
      </c>
      <c r="F4" s="1">
        <v>201</v>
      </c>
      <c r="G4" s="1">
        <v>49</v>
      </c>
    </row>
    <row r="5" spans="1:7" x14ac:dyDescent="0.25">
      <c r="A5" s="1">
        <v>2012</v>
      </c>
      <c r="B5" s="1">
        <v>32</v>
      </c>
      <c r="C5" s="1">
        <v>39</v>
      </c>
      <c r="D5" s="1">
        <v>7</v>
      </c>
      <c r="E5" s="1">
        <v>88</v>
      </c>
      <c r="F5" s="1">
        <v>104</v>
      </c>
      <c r="G5" s="1">
        <v>28</v>
      </c>
    </row>
    <row r="6" spans="1:7" x14ac:dyDescent="0.25">
      <c r="A6" s="1">
        <v>2017</v>
      </c>
      <c r="B6" s="1">
        <v>56</v>
      </c>
      <c r="C6" s="1">
        <v>72</v>
      </c>
      <c r="D6" s="1">
        <v>17</v>
      </c>
      <c r="E6" s="1">
        <v>210</v>
      </c>
      <c r="F6" s="1">
        <v>263</v>
      </c>
      <c r="G6" s="1">
        <v>82</v>
      </c>
    </row>
    <row r="7" spans="1:7" x14ac:dyDescent="0.25">
      <c r="A7" s="1">
        <v>2022</v>
      </c>
      <c r="B7" s="1">
        <v>33</v>
      </c>
      <c r="C7" s="1">
        <v>42</v>
      </c>
      <c r="D7" s="1">
        <v>9</v>
      </c>
      <c r="E7" s="1">
        <v>185</v>
      </c>
      <c r="F7" s="1">
        <v>230</v>
      </c>
      <c r="G7" s="1">
        <v>58</v>
      </c>
    </row>
  </sheetData>
  <pageMargins left="0.75" right="0.75" top="1" bottom="1" header="0.5" footer="0.5"/>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6"/>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8" customWidth="1"/>
    <col min="4" max="4" width="28" customWidth="1"/>
    <col min="5" max="5" width="39" customWidth="1"/>
    <col min="6" max="6" width="53" customWidth="1"/>
    <col min="7" max="7" width="43" customWidth="1"/>
  </cols>
  <sheetData>
    <row r="1" spans="1:7" ht="30" x14ac:dyDescent="0.25">
      <c r="A1" s="1" t="s">
        <v>0</v>
      </c>
      <c r="B1" s="1" t="s">
        <v>335</v>
      </c>
      <c r="C1" s="1" t="s">
        <v>336</v>
      </c>
      <c r="D1" s="1" t="s">
        <v>337</v>
      </c>
      <c r="E1" s="1" t="s">
        <v>338</v>
      </c>
      <c r="F1" s="1" t="s">
        <v>339</v>
      </c>
      <c r="G1" s="1" t="s">
        <v>340</v>
      </c>
    </row>
    <row r="2" spans="1:7" x14ac:dyDescent="0.25">
      <c r="A2" s="1">
        <v>2002</v>
      </c>
      <c r="B2" s="1">
        <v>22</v>
      </c>
      <c r="C2" s="1">
        <v>41</v>
      </c>
      <c r="D2" s="1">
        <v>19</v>
      </c>
      <c r="E2" s="1">
        <v>5</v>
      </c>
      <c r="F2" s="1">
        <v>6</v>
      </c>
      <c r="G2" s="1">
        <v>4</v>
      </c>
    </row>
    <row r="3" spans="1:7" x14ac:dyDescent="0.25">
      <c r="A3" s="1">
        <v>2007</v>
      </c>
      <c r="B3" s="1" t="s">
        <v>5</v>
      </c>
      <c r="C3" s="1">
        <v>36</v>
      </c>
      <c r="D3" s="1" t="s">
        <v>5</v>
      </c>
      <c r="E3" s="1">
        <v>4</v>
      </c>
      <c r="F3" s="1">
        <v>5</v>
      </c>
      <c r="G3" s="1">
        <v>3</v>
      </c>
    </row>
    <row r="4" spans="1:7" x14ac:dyDescent="0.25">
      <c r="A4" s="1">
        <v>2012</v>
      </c>
      <c r="B4" s="1" t="s">
        <v>5</v>
      </c>
      <c r="C4" s="1" t="s">
        <v>5</v>
      </c>
      <c r="D4" s="1" t="s">
        <v>5</v>
      </c>
      <c r="E4" s="1">
        <v>3</v>
      </c>
      <c r="F4" s="1">
        <v>4</v>
      </c>
      <c r="G4" s="1">
        <v>3</v>
      </c>
    </row>
    <row r="5" spans="1:7" x14ac:dyDescent="0.25">
      <c r="A5" s="1">
        <v>2017</v>
      </c>
      <c r="B5" s="1">
        <v>31</v>
      </c>
      <c r="C5" s="1">
        <v>33</v>
      </c>
      <c r="D5" s="1">
        <v>2</v>
      </c>
      <c r="E5" s="1">
        <v>9</v>
      </c>
      <c r="F5" s="1">
        <v>11</v>
      </c>
      <c r="G5" s="1">
        <v>5</v>
      </c>
    </row>
    <row r="6" spans="1:7" x14ac:dyDescent="0.25">
      <c r="A6" s="1">
        <v>2022</v>
      </c>
      <c r="B6" s="1" t="s">
        <v>5</v>
      </c>
      <c r="C6" s="1" t="s">
        <v>5</v>
      </c>
      <c r="D6" s="1" t="s">
        <v>5</v>
      </c>
      <c r="E6" s="1">
        <v>10</v>
      </c>
      <c r="F6" s="1">
        <v>10</v>
      </c>
      <c r="G6" s="1">
        <v>1</v>
      </c>
    </row>
  </sheetData>
  <pageMargins left="0.75" right="0.75" top="1" bottom="1" header="0.5" footer="0.5"/>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2"/>
  <sheetViews>
    <sheetView workbookViewId="0">
      <pane ySplit="1" topLeftCell="A2" activePane="bottomLeft" state="frozen"/>
      <selection pane="bottomLeft"/>
    </sheetView>
  </sheetViews>
  <sheetFormatPr defaultRowHeight="15" x14ac:dyDescent="0.25"/>
  <cols>
    <col min="1" max="1" width="10" customWidth="1"/>
    <col min="2" max="2" width="50" customWidth="1"/>
    <col min="3" max="3" width="60" customWidth="1"/>
  </cols>
  <sheetData>
    <row r="1" spans="1:3" ht="30" x14ac:dyDescent="0.25">
      <c r="A1" s="1" t="s">
        <v>0</v>
      </c>
      <c r="B1" s="1" t="s">
        <v>341</v>
      </c>
      <c r="C1" s="1" t="s">
        <v>342</v>
      </c>
    </row>
    <row r="2" spans="1:3" x14ac:dyDescent="0.25">
      <c r="A2" s="1">
        <v>2017</v>
      </c>
      <c r="B2" s="1" t="s">
        <v>5</v>
      </c>
      <c r="C2" s="1">
        <v>2</v>
      </c>
    </row>
  </sheetData>
  <pageMargins left="0.75" right="0.75" top="1" bottom="1" header="0.5" footer="0.5"/>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2"/>
  <sheetViews>
    <sheetView workbookViewId="0">
      <pane ySplit="1" topLeftCell="A2" activePane="bottomLeft" state="frozen"/>
      <selection pane="bottomLeft"/>
    </sheetView>
  </sheetViews>
  <sheetFormatPr defaultRowHeight="15" x14ac:dyDescent="0.25"/>
  <cols>
    <col min="1" max="1" width="10" customWidth="1"/>
    <col min="2" max="2" width="50" customWidth="1"/>
    <col min="3" max="4" width="60" customWidth="1"/>
  </cols>
  <sheetData>
    <row r="1" spans="1:4" ht="30" x14ac:dyDescent="0.25">
      <c r="A1" s="1" t="s">
        <v>0</v>
      </c>
      <c r="B1" s="1" t="s">
        <v>343</v>
      </c>
      <c r="C1" s="1" t="s">
        <v>344</v>
      </c>
      <c r="D1" s="1" t="s">
        <v>345</v>
      </c>
    </row>
    <row r="2" spans="1:4" x14ac:dyDescent="0.25">
      <c r="A2" s="1">
        <v>2017</v>
      </c>
      <c r="B2" s="1" t="s">
        <v>5</v>
      </c>
      <c r="C2" s="1">
        <v>2</v>
      </c>
      <c r="D2" s="1" t="s">
        <v>5</v>
      </c>
    </row>
  </sheetData>
  <pageMargins left="0.75" right="0.75" top="1" bottom="1" header="0.5" footer="0.5"/>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U7"/>
  <sheetViews>
    <sheetView workbookViewId="0">
      <pane ySplit="1" topLeftCell="A2" activePane="bottomLeft" state="frozen"/>
      <selection pane="bottomLeft"/>
    </sheetView>
  </sheetViews>
  <sheetFormatPr defaultRowHeight="15" x14ac:dyDescent="0.25"/>
  <cols>
    <col min="1" max="1" width="10" customWidth="1"/>
    <col min="2" max="2" width="35" customWidth="1"/>
    <col min="3" max="3" width="50" customWidth="1"/>
    <col min="4" max="4" width="49" customWidth="1"/>
    <col min="5" max="5" width="60" customWidth="1"/>
    <col min="6" max="6" width="32" customWidth="1"/>
    <col min="7" max="7" width="47" customWidth="1"/>
    <col min="8" max="8" width="46" customWidth="1"/>
    <col min="9" max="9" width="60" customWidth="1"/>
    <col min="10" max="10" width="44" customWidth="1"/>
    <col min="11" max="11" width="59" customWidth="1"/>
    <col min="12" max="12" width="35" customWidth="1"/>
    <col min="13" max="13" width="50" customWidth="1"/>
    <col min="14" max="14" width="49" customWidth="1"/>
    <col min="15" max="15" width="60" customWidth="1"/>
    <col min="16" max="16" width="47" customWidth="1"/>
    <col min="17" max="17" width="60" customWidth="1"/>
    <col min="18" max="18" width="34" customWidth="1"/>
    <col min="19" max="19" width="49" customWidth="1"/>
    <col min="20" max="20" width="48" customWidth="1"/>
    <col min="21" max="21" width="60" customWidth="1"/>
  </cols>
  <sheetData>
    <row r="1" spans="1:21" ht="30" x14ac:dyDescent="0.25">
      <c r="A1" s="1" t="s">
        <v>0</v>
      </c>
      <c r="B1" s="1" t="s">
        <v>346</v>
      </c>
      <c r="C1" s="1" t="s">
        <v>347</v>
      </c>
      <c r="D1" s="1" t="s">
        <v>348</v>
      </c>
      <c r="E1" s="1" t="s">
        <v>349</v>
      </c>
      <c r="F1" s="1" t="s">
        <v>350</v>
      </c>
      <c r="G1" s="1" t="s">
        <v>351</v>
      </c>
      <c r="H1" s="1" t="s">
        <v>352</v>
      </c>
      <c r="I1" s="1" t="s">
        <v>353</v>
      </c>
      <c r="J1" s="1" t="s">
        <v>354</v>
      </c>
      <c r="K1" s="1" t="s">
        <v>355</v>
      </c>
      <c r="L1" s="1" t="s">
        <v>356</v>
      </c>
      <c r="M1" s="1" t="s">
        <v>357</v>
      </c>
      <c r="N1" s="1" t="s">
        <v>358</v>
      </c>
      <c r="O1" s="1" t="s">
        <v>359</v>
      </c>
      <c r="P1" s="1" t="s">
        <v>360</v>
      </c>
      <c r="Q1" s="1" t="s">
        <v>361</v>
      </c>
      <c r="R1" s="1" t="s">
        <v>362</v>
      </c>
      <c r="S1" s="1" t="s">
        <v>363</v>
      </c>
      <c r="T1" s="1" t="s">
        <v>364</v>
      </c>
      <c r="U1" s="1" t="s">
        <v>365</v>
      </c>
    </row>
    <row r="2" spans="1:21" x14ac:dyDescent="0.25">
      <c r="A2" s="1">
        <v>1997</v>
      </c>
      <c r="B2" s="1"/>
      <c r="C2" s="1"/>
      <c r="D2" s="1"/>
      <c r="E2" s="1"/>
      <c r="F2" s="1"/>
      <c r="G2" s="1"/>
      <c r="H2" s="1"/>
      <c r="I2" s="1"/>
      <c r="J2" s="1"/>
      <c r="K2" s="1"/>
      <c r="L2" s="1" t="s">
        <v>5</v>
      </c>
      <c r="M2" s="1">
        <v>1</v>
      </c>
      <c r="N2" s="1"/>
      <c r="O2" s="1"/>
      <c r="P2" s="1"/>
      <c r="Q2" s="1"/>
      <c r="R2" s="1"/>
      <c r="S2" s="1"/>
      <c r="T2" s="1"/>
      <c r="U2" s="1"/>
    </row>
    <row r="3" spans="1:21" x14ac:dyDescent="0.25">
      <c r="A3" s="1">
        <v>2002</v>
      </c>
      <c r="B3" s="1" t="s">
        <v>5</v>
      </c>
      <c r="C3" s="1">
        <v>1</v>
      </c>
      <c r="D3" s="1"/>
      <c r="E3" s="1"/>
      <c r="F3" s="1">
        <v>6</v>
      </c>
      <c r="G3" s="1">
        <v>5</v>
      </c>
      <c r="H3" s="1"/>
      <c r="I3" s="1"/>
      <c r="J3" s="1"/>
      <c r="K3" s="1"/>
      <c r="L3" s="1" t="s">
        <v>5</v>
      </c>
      <c r="M3" s="1">
        <v>15</v>
      </c>
      <c r="N3" s="1"/>
      <c r="O3" s="1"/>
      <c r="P3" s="1"/>
      <c r="Q3" s="1"/>
      <c r="R3" s="1"/>
      <c r="S3" s="1"/>
      <c r="T3" s="1"/>
      <c r="U3" s="1"/>
    </row>
    <row r="4" spans="1:21" x14ac:dyDescent="0.25">
      <c r="A4" s="1">
        <v>2007</v>
      </c>
      <c r="B4" s="1">
        <v>5</v>
      </c>
      <c r="C4" s="1">
        <v>9</v>
      </c>
      <c r="D4" s="1">
        <v>5</v>
      </c>
      <c r="E4" s="1">
        <v>9</v>
      </c>
      <c r="F4" s="1">
        <v>12</v>
      </c>
      <c r="G4" s="1">
        <v>37</v>
      </c>
      <c r="H4" s="1">
        <v>12</v>
      </c>
      <c r="I4" s="1">
        <v>37</v>
      </c>
      <c r="J4" s="1"/>
      <c r="K4" s="1"/>
      <c r="L4" s="1">
        <v>2</v>
      </c>
      <c r="M4" s="1">
        <v>13</v>
      </c>
      <c r="N4" s="1">
        <v>2</v>
      </c>
      <c r="O4" s="1">
        <v>13</v>
      </c>
      <c r="P4" s="1"/>
      <c r="Q4" s="1"/>
      <c r="R4" s="1"/>
      <c r="S4" s="1"/>
      <c r="T4" s="1"/>
      <c r="U4" s="1"/>
    </row>
    <row r="5" spans="1:21" x14ac:dyDescent="0.25">
      <c r="A5" s="1">
        <v>2012</v>
      </c>
      <c r="B5" s="1">
        <v>7</v>
      </c>
      <c r="C5" s="1">
        <v>19</v>
      </c>
      <c r="D5" s="1">
        <v>7</v>
      </c>
      <c r="E5" s="1">
        <v>19</v>
      </c>
      <c r="F5" s="1">
        <v>26</v>
      </c>
      <c r="G5" s="1">
        <v>74</v>
      </c>
      <c r="H5" s="1">
        <v>26</v>
      </c>
      <c r="I5" s="1">
        <v>74</v>
      </c>
      <c r="J5" s="1"/>
      <c r="K5" s="1"/>
      <c r="L5" s="1">
        <v>3</v>
      </c>
      <c r="M5" s="1">
        <v>16</v>
      </c>
      <c r="N5" s="1">
        <v>3</v>
      </c>
      <c r="O5" s="1">
        <v>16</v>
      </c>
      <c r="P5" s="1"/>
      <c r="Q5" s="1"/>
      <c r="R5" s="1" t="s">
        <v>18</v>
      </c>
      <c r="S5" s="1">
        <v>4</v>
      </c>
      <c r="T5" s="1" t="s">
        <v>18</v>
      </c>
      <c r="U5" s="1">
        <v>4</v>
      </c>
    </row>
    <row r="6" spans="1:21" x14ac:dyDescent="0.25">
      <c r="A6" s="1">
        <v>2017</v>
      </c>
      <c r="B6" s="1">
        <v>10</v>
      </c>
      <c r="C6" s="1">
        <v>36</v>
      </c>
      <c r="D6" s="1">
        <v>10</v>
      </c>
      <c r="E6" s="1">
        <v>36</v>
      </c>
      <c r="F6" s="1">
        <v>72</v>
      </c>
      <c r="G6" s="1">
        <v>106</v>
      </c>
      <c r="H6" s="1">
        <v>71</v>
      </c>
      <c r="I6" s="1">
        <v>101</v>
      </c>
      <c r="J6" s="1">
        <v>1</v>
      </c>
      <c r="K6" s="1">
        <v>5</v>
      </c>
      <c r="L6" s="1">
        <v>9</v>
      </c>
      <c r="M6" s="1">
        <v>28</v>
      </c>
      <c r="N6" s="1">
        <v>7</v>
      </c>
      <c r="O6" s="1">
        <v>25</v>
      </c>
      <c r="P6" s="1">
        <v>2</v>
      </c>
      <c r="Q6" s="1">
        <v>3</v>
      </c>
      <c r="R6" s="1">
        <v>1</v>
      </c>
      <c r="S6" s="1">
        <v>11</v>
      </c>
      <c r="T6" s="1">
        <v>1</v>
      </c>
      <c r="U6" s="1">
        <v>11</v>
      </c>
    </row>
    <row r="7" spans="1:21" x14ac:dyDescent="0.25">
      <c r="A7" s="1">
        <v>2022</v>
      </c>
      <c r="B7" s="1">
        <v>8</v>
      </c>
      <c r="C7" s="1">
        <v>38</v>
      </c>
      <c r="D7" s="1">
        <v>8</v>
      </c>
      <c r="E7" s="1">
        <v>38</v>
      </c>
      <c r="F7" s="1">
        <v>110</v>
      </c>
      <c r="G7" s="1">
        <v>140</v>
      </c>
      <c r="H7" s="1" t="s">
        <v>5</v>
      </c>
      <c r="I7" s="1">
        <v>138</v>
      </c>
      <c r="J7" s="1" t="s">
        <v>5</v>
      </c>
      <c r="K7" s="1">
        <v>2</v>
      </c>
      <c r="L7" s="1">
        <v>22</v>
      </c>
      <c r="M7" s="1">
        <v>45</v>
      </c>
      <c r="N7" s="1">
        <v>21</v>
      </c>
      <c r="O7" s="1">
        <v>42</v>
      </c>
      <c r="P7" s="1">
        <v>1</v>
      </c>
      <c r="Q7" s="1">
        <v>5</v>
      </c>
      <c r="R7" s="1" t="s">
        <v>18</v>
      </c>
      <c r="S7" s="1">
        <v>3</v>
      </c>
      <c r="T7" s="1" t="s">
        <v>18</v>
      </c>
      <c r="U7" s="1">
        <v>3</v>
      </c>
    </row>
  </sheetData>
  <pageMargins left="0.75" right="0.75" top="1" bottom="1" header="0.5" footer="0.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
  <sheetViews>
    <sheetView workbookViewId="0">
      <pane ySplit="1" topLeftCell="A2" activePane="bottomLeft" state="frozen"/>
      <selection pane="bottomLeft" activeCell="C14" sqref="C14"/>
    </sheetView>
  </sheetViews>
  <sheetFormatPr defaultRowHeight="15" x14ac:dyDescent="0.25"/>
  <cols>
    <col min="1" max="1" width="7.85546875" bestFit="1" customWidth="1"/>
    <col min="2" max="2" width="21.7109375" bestFit="1" customWidth="1"/>
    <col min="3" max="3" width="38.5703125" bestFit="1" customWidth="1"/>
    <col min="4" max="4" width="36.5703125" bestFit="1" customWidth="1"/>
    <col min="5" max="5" width="53.42578125" bestFit="1" customWidth="1"/>
  </cols>
  <sheetData>
    <row r="1" spans="1:5" ht="30" x14ac:dyDescent="0.25">
      <c r="A1" s="1" t="s">
        <v>0</v>
      </c>
      <c r="B1" s="1" t="s">
        <v>19</v>
      </c>
      <c r="C1" s="1" t="s">
        <v>20</v>
      </c>
      <c r="D1" s="1" t="s">
        <v>21</v>
      </c>
      <c r="E1" s="1" t="s">
        <v>22</v>
      </c>
    </row>
    <row r="2" spans="1:5" x14ac:dyDescent="0.25">
      <c r="A2" s="1">
        <v>1997</v>
      </c>
      <c r="B2" s="1" t="s">
        <v>5</v>
      </c>
      <c r="C2" s="1">
        <v>2</v>
      </c>
      <c r="D2" s="1"/>
      <c r="E2" s="1"/>
    </row>
    <row r="3" spans="1:5" x14ac:dyDescent="0.25">
      <c r="A3" s="1">
        <v>2002</v>
      </c>
      <c r="B3" s="1" t="s">
        <v>5</v>
      </c>
      <c r="C3" s="1">
        <v>2</v>
      </c>
      <c r="D3" s="1"/>
      <c r="E3" s="1"/>
    </row>
    <row r="4" spans="1:5" x14ac:dyDescent="0.25">
      <c r="A4" s="1">
        <v>2007</v>
      </c>
      <c r="B4" s="1" t="s">
        <v>5</v>
      </c>
      <c r="C4" s="1">
        <v>1</v>
      </c>
      <c r="D4" s="1" t="s">
        <v>5</v>
      </c>
      <c r="E4" s="1">
        <v>1</v>
      </c>
    </row>
    <row r="5" spans="1:5" x14ac:dyDescent="0.25">
      <c r="A5" s="1">
        <v>2012</v>
      </c>
      <c r="B5" s="1" t="s">
        <v>5</v>
      </c>
      <c r="C5" s="1">
        <v>2</v>
      </c>
      <c r="D5" s="1" t="s">
        <v>5</v>
      </c>
      <c r="E5" s="1">
        <v>2</v>
      </c>
    </row>
    <row r="6" spans="1:5" x14ac:dyDescent="0.25">
      <c r="A6" s="1">
        <v>2017</v>
      </c>
      <c r="B6" s="1">
        <v>3</v>
      </c>
      <c r="C6" s="1">
        <v>9</v>
      </c>
      <c r="D6" s="1">
        <v>3</v>
      </c>
      <c r="E6" s="1">
        <v>9</v>
      </c>
    </row>
    <row r="7" spans="1:5" x14ac:dyDescent="0.25">
      <c r="A7" s="1">
        <v>2022</v>
      </c>
      <c r="B7" s="1" t="s">
        <v>5</v>
      </c>
      <c r="C7" s="1">
        <v>2</v>
      </c>
      <c r="D7" s="1" t="s">
        <v>5</v>
      </c>
      <c r="E7" s="1">
        <v>2</v>
      </c>
    </row>
  </sheetData>
  <pageMargins left="0.75" right="0.75" top="1" bottom="1" header="0.5" footer="0.5"/>
  <tableParts count="1">
    <tablePart r:id="rId1"/>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8" customWidth="1"/>
    <col min="4" max="4" width="28" customWidth="1"/>
    <col min="5" max="5" width="39" customWidth="1"/>
    <col min="6" max="6" width="53" customWidth="1"/>
    <col min="7" max="7" width="43" customWidth="1"/>
  </cols>
  <sheetData>
    <row r="1" spans="1:7" ht="30" x14ac:dyDescent="0.25">
      <c r="A1" s="1" t="s">
        <v>0</v>
      </c>
      <c r="B1" s="1" t="s">
        <v>366</v>
      </c>
      <c r="C1" s="1" t="s">
        <v>367</v>
      </c>
      <c r="D1" s="1" t="s">
        <v>368</v>
      </c>
      <c r="E1" s="1" t="s">
        <v>369</v>
      </c>
      <c r="F1" s="1" t="s">
        <v>370</v>
      </c>
      <c r="G1" s="1" t="s">
        <v>371</v>
      </c>
    </row>
    <row r="2" spans="1:7" x14ac:dyDescent="0.25">
      <c r="A2" s="1">
        <v>1997</v>
      </c>
      <c r="B2" s="1"/>
      <c r="C2" s="1">
        <v>999</v>
      </c>
      <c r="D2" s="1"/>
      <c r="E2" s="1"/>
      <c r="F2" s="1">
        <v>238</v>
      </c>
      <c r="G2" s="1"/>
    </row>
    <row r="3" spans="1:7" x14ac:dyDescent="0.25">
      <c r="A3" s="1">
        <v>2002</v>
      </c>
      <c r="B3" s="1">
        <v>602</v>
      </c>
      <c r="C3" s="1">
        <v>671</v>
      </c>
      <c r="D3" s="1">
        <v>69</v>
      </c>
      <c r="E3" s="1">
        <v>94</v>
      </c>
      <c r="F3" s="1">
        <v>110</v>
      </c>
      <c r="G3" s="1">
        <v>24</v>
      </c>
    </row>
    <row r="4" spans="1:7" x14ac:dyDescent="0.25">
      <c r="A4" s="1">
        <v>2007</v>
      </c>
      <c r="B4" s="1">
        <v>389</v>
      </c>
      <c r="C4" s="1">
        <v>417</v>
      </c>
      <c r="D4" s="1">
        <v>28</v>
      </c>
      <c r="E4" s="1">
        <v>236</v>
      </c>
      <c r="F4" s="1">
        <v>253</v>
      </c>
      <c r="G4" s="1">
        <v>45</v>
      </c>
    </row>
    <row r="5" spans="1:7" x14ac:dyDescent="0.25">
      <c r="A5" s="1">
        <v>2012</v>
      </c>
      <c r="B5" s="1">
        <v>122</v>
      </c>
      <c r="C5" s="1">
        <v>147</v>
      </c>
      <c r="D5" s="1">
        <v>25</v>
      </c>
      <c r="E5" s="1">
        <v>100</v>
      </c>
      <c r="F5" s="1">
        <v>119</v>
      </c>
      <c r="G5" s="1">
        <v>31</v>
      </c>
    </row>
    <row r="6" spans="1:7" x14ac:dyDescent="0.25">
      <c r="A6" s="1">
        <v>2017</v>
      </c>
      <c r="B6" s="1">
        <v>102</v>
      </c>
      <c r="C6" s="1">
        <v>117</v>
      </c>
      <c r="D6" s="1">
        <v>15</v>
      </c>
      <c r="E6" s="1">
        <v>116</v>
      </c>
      <c r="F6" s="1">
        <v>149</v>
      </c>
      <c r="G6" s="1">
        <v>39</v>
      </c>
    </row>
    <row r="7" spans="1:7" x14ac:dyDescent="0.25">
      <c r="A7" s="1">
        <v>2022</v>
      </c>
      <c r="B7" s="1">
        <v>89</v>
      </c>
      <c r="C7" s="1">
        <v>129</v>
      </c>
      <c r="D7" s="1">
        <v>39</v>
      </c>
      <c r="E7" s="1">
        <v>182</v>
      </c>
      <c r="F7" s="1">
        <v>217</v>
      </c>
      <c r="G7" s="1">
        <v>53</v>
      </c>
    </row>
  </sheetData>
  <pageMargins left="0.75" right="0.75" top="1" bottom="1" header="0.5" footer="0.5"/>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P7"/>
  <sheetViews>
    <sheetView workbookViewId="0">
      <pane ySplit="1" topLeftCell="A2" activePane="bottomLeft" state="frozen"/>
      <selection pane="bottomLeft"/>
    </sheetView>
  </sheetViews>
  <sheetFormatPr defaultRowHeight="15" x14ac:dyDescent="0.25"/>
  <cols>
    <col min="1" max="1" width="10" customWidth="1"/>
    <col min="2" max="2" width="23" customWidth="1"/>
    <col min="3" max="3" width="38" customWidth="1"/>
    <col min="4" max="4" width="36" customWidth="1"/>
    <col min="5" max="5" width="39" customWidth="1"/>
    <col min="6" max="6" width="54" customWidth="1"/>
    <col min="7" max="7" width="52" customWidth="1"/>
    <col min="8" max="8" width="50" customWidth="1"/>
    <col min="9" max="15" width="60" customWidth="1"/>
    <col min="16" max="16" width="32" customWidth="1"/>
    <col min="17" max="17" width="47" customWidth="1"/>
    <col min="18" max="18" width="45" customWidth="1"/>
    <col min="19" max="19" width="43" customWidth="1"/>
    <col min="20" max="20" width="58" customWidth="1"/>
    <col min="21" max="21" width="56" customWidth="1"/>
    <col min="22" max="23" width="60" customWidth="1"/>
    <col min="24" max="24" width="57" customWidth="1"/>
    <col min="25" max="26" width="60" customWidth="1"/>
    <col min="27" max="27" width="34" customWidth="1"/>
    <col min="28" max="28" width="49" customWidth="1"/>
    <col min="29" max="29" width="59" customWidth="1"/>
    <col min="30" max="42" width="60" customWidth="1"/>
  </cols>
  <sheetData>
    <row r="1" spans="1:42" ht="30" x14ac:dyDescent="0.25">
      <c r="A1" s="1" t="s">
        <v>0</v>
      </c>
      <c r="B1" s="1" t="s">
        <v>372</v>
      </c>
      <c r="C1" s="1" t="s">
        <v>373</v>
      </c>
      <c r="D1" s="1" t="s">
        <v>374</v>
      </c>
      <c r="E1" s="1" t="s">
        <v>375</v>
      </c>
      <c r="F1" s="1" t="s">
        <v>376</v>
      </c>
      <c r="G1" s="1" t="s">
        <v>377</v>
      </c>
      <c r="H1" s="1" t="s">
        <v>378</v>
      </c>
      <c r="I1" s="1" t="s">
        <v>379</v>
      </c>
      <c r="J1" s="1" t="s">
        <v>380</v>
      </c>
      <c r="K1" s="1" t="s">
        <v>381</v>
      </c>
      <c r="L1" s="1" t="s">
        <v>382</v>
      </c>
      <c r="M1" s="1" t="s">
        <v>383</v>
      </c>
      <c r="N1" s="1" t="s">
        <v>384</v>
      </c>
      <c r="O1" s="1" t="s">
        <v>385</v>
      </c>
      <c r="P1" s="1" t="s">
        <v>386</v>
      </c>
      <c r="Q1" s="1" t="s">
        <v>387</v>
      </c>
      <c r="R1" s="1" t="s">
        <v>388</v>
      </c>
      <c r="S1" s="1" t="s">
        <v>389</v>
      </c>
      <c r="T1" s="1" t="s">
        <v>390</v>
      </c>
      <c r="U1" s="1" t="s">
        <v>391</v>
      </c>
      <c r="V1" s="1" t="s">
        <v>392</v>
      </c>
      <c r="W1" s="1" t="s">
        <v>393</v>
      </c>
      <c r="X1" s="1" t="s">
        <v>394</v>
      </c>
      <c r="Y1" s="1" t="s">
        <v>395</v>
      </c>
      <c r="Z1" s="1" t="s">
        <v>396</v>
      </c>
      <c r="AA1" s="1" t="s">
        <v>397</v>
      </c>
      <c r="AB1" s="1" t="s">
        <v>398</v>
      </c>
      <c r="AC1" s="1" t="s">
        <v>399</v>
      </c>
      <c r="AD1" s="1" t="s">
        <v>400</v>
      </c>
      <c r="AE1" s="1" t="s">
        <v>401</v>
      </c>
      <c r="AF1" s="1" t="s">
        <v>402</v>
      </c>
      <c r="AG1" s="1" t="s">
        <v>403</v>
      </c>
      <c r="AH1" s="1" t="s">
        <v>404</v>
      </c>
      <c r="AI1" s="1" t="s">
        <v>405</v>
      </c>
      <c r="AJ1" s="1" t="s">
        <v>406</v>
      </c>
      <c r="AK1" s="1" t="s">
        <v>407</v>
      </c>
      <c r="AL1" s="1" t="s">
        <v>408</v>
      </c>
      <c r="AM1" s="1" t="s">
        <v>409</v>
      </c>
      <c r="AN1" s="1" t="s">
        <v>410</v>
      </c>
      <c r="AO1" s="1" t="s">
        <v>411</v>
      </c>
      <c r="AP1" s="1" t="s">
        <v>412</v>
      </c>
    </row>
    <row r="2" spans="1:42" x14ac:dyDescent="0.25">
      <c r="A2" s="1">
        <v>1997</v>
      </c>
      <c r="B2" s="1"/>
      <c r="C2" s="1"/>
      <c r="D2" s="1"/>
      <c r="E2" s="1"/>
      <c r="F2" s="1"/>
      <c r="G2" s="1"/>
      <c r="H2" s="1"/>
      <c r="I2" s="1"/>
      <c r="J2" s="1"/>
      <c r="K2" s="1"/>
      <c r="L2" s="1"/>
      <c r="M2" s="1"/>
      <c r="N2" s="1"/>
      <c r="O2" s="1"/>
      <c r="P2" s="1" t="s">
        <v>5</v>
      </c>
      <c r="Q2" s="1">
        <v>2</v>
      </c>
      <c r="R2" s="1" t="s">
        <v>5</v>
      </c>
      <c r="S2" s="1" t="s">
        <v>5</v>
      </c>
      <c r="T2" s="1">
        <v>2</v>
      </c>
      <c r="U2" s="1"/>
      <c r="V2" s="1"/>
      <c r="W2" s="1"/>
      <c r="X2" s="1"/>
      <c r="Y2" s="1"/>
      <c r="Z2" s="1"/>
      <c r="AA2" s="1"/>
      <c r="AB2" s="1"/>
      <c r="AC2" s="1" t="s">
        <v>5</v>
      </c>
      <c r="AD2" s="1">
        <v>2</v>
      </c>
      <c r="AE2" s="1" t="s">
        <v>5</v>
      </c>
      <c r="AF2" s="1"/>
      <c r="AG2" s="1"/>
      <c r="AH2" s="1"/>
      <c r="AI2" s="1"/>
      <c r="AJ2" s="1"/>
      <c r="AK2" s="1"/>
      <c r="AL2" s="1"/>
      <c r="AM2" s="1"/>
      <c r="AN2" s="1"/>
      <c r="AO2" s="1"/>
      <c r="AP2" s="1"/>
    </row>
    <row r="3" spans="1:42" x14ac:dyDescent="0.25">
      <c r="A3" s="1">
        <v>2002</v>
      </c>
      <c r="B3" s="1">
        <v>820</v>
      </c>
      <c r="C3" s="1">
        <v>9</v>
      </c>
      <c r="D3" s="1">
        <v>1658</v>
      </c>
      <c r="E3" s="1"/>
      <c r="F3" s="1"/>
      <c r="G3" s="1"/>
      <c r="H3" s="1"/>
      <c r="I3" s="1"/>
      <c r="J3" s="1"/>
      <c r="K3" s="1"/>
      <c r="L3" s="1"/>
      <c r="M3" s="1"/>
      <c r="N3" s="1"/>
      <c r="O3" s="1"/>
      <c r="P3" s="1" t="s">
        <v>5</v>
      </c>
      <c r="Q3" s="1">
        <v>2</v>
      </c>
      <c r="R3" s="1" t="s">
        <v>5</v>
      </c>
      <c r="S3" s="1" t="s">
        <v>5</v>
      </c>
      <c r="T3" s="1">
        <v>2</v>
      </c>
      <c r="U3" s="1" t="s">
        <v>5</v>
      </c>
      <c r="V3" s="1">
        <v>2</v>
      </c>
      <c r="W3" s="1" t="s">
        <v>5</v>
      </c>
      <c r="X3" s="1"/>
      <c r="Y3" s="1"/>
      <c r="Z3" s="1"/>
      <c r="AA3" s="1">
        <v>108</v>
      </c>
      <c r="AB3" s="1">
        <v>4</v>
      </c>
      <c r="AC3" s="1" t="s">
        <v>5</v>
      </c>
      <c r="AD3" s="1">
        <v>7</v>
      </c>
      <c r="AE3" s="1" t="s">
        <v>5</v>
      </c>
      <c r="AF3" s="1" t="s">
        <v>5</v>
      </c>
      <c r="AG3" s="1">
        <v>2</v>
      </c>
      <c r="AH3" s="1"/>
      <c r="AI3" s="1"/>
      <c r="AJ3" s="1"/>
      <c r="AK3" s="1" t="s">
        <v>5</v>
      </c>
      <c r="AL3" s="1">
        <v>5</v>
      </c>
      <c r="AM3" s="1" t="s">
        <v>5</v>
      </c>
      <c r="AN3" s="1">
        <v>2</v>
      </c>
      <c r="AO3" s="1" t="s">
        <v>5</v>
      </c>
      <c r="AP3" s="1" t="s">
        <v>5</v>
      </c>
    </row>
    <row r="4" spans="1:42" x14ac:dyDescent="0.25">
      <c r="A4" s="1">
        <v>2007</v>
      </c>
      <c r="B4" s="1">
        <v>893</v>
      </c>
      <c r="C4" s="1">
        <v>21</v>
      </c>
      <c r="D4" s="1">
        <v>2018</v>
      </c>
      <c r="E4" s="1"/>
      <c r="F4" s="1"/>
      <c r="G4" s="1"/>
      <c r="H4" s="1"/>
      <c r="I4" s="1"/>
      <c r="J4" s="1"/>
      <c r="K4" s="1"/>
      <c r="L4" s="1"/>
      <c r="M4" s="1"/>
      <c r="N4" s="1"/>
      <c r="O4" s="1"/>
      <c r="P4" s="1">
        <v>89</v>
      </c>
      <c r="Q4" s="1">
        <v>5</v>
      </c>
      <c r="R4" s="1">
        <v>267</v>
      </c>
      <c r="S4" s="1">
        <v>89</v>
      </c>
      <c r="T4" s="1">
        <v>5</v>
      </c>
      <c r="U4" s="1">
        <v>89</v>
      </c>
      <c r="V4" s="1">
        <v>5</v>
      </c>
      <c r="W4" s="1">
        <v>3</v>
      </c>
      <c r="X4" s="1"/>
      <c r="Y4" s="1"/>
      <c r="Z4" s="1"/>
      <c r="AA4" s="1">
        <v>102</v>
      </c>
      <c r="AB4" s="1">
        <v>14</v>
      </c>
      <c r="AC4" s="1">
        <v>804</v>
      </c>
      <c r="AD4" s="1">
        <v>16</v>
      </c>
      <c r="AE4" s="1">
        <v>1751</v>
      </c>
      <c r="AF4" s="1">
        <v>13</v>
      </c>
      <c r="AG4" s="1">
        <v>9</v>
      </c>
      <c r="AH4" s="1" t="s">
        <v>5</v>
      </c>
      <c r="AI4" s="1">
        <v>7</v>
      </c>
      <c r="AJ4" s="1">
        <v>1.9</v>
      </c>
      <c r="AK4" s="1">
        <v>617</v>
      </c>
      <c r="AL4" s="1">
        <v>7</v>
      </c>
      <c r="AM4" s="1" t="s">
        <v>5</v>
      </c>
      <c r="AN4" s="1">
        <v>2</v>
      </c>
      <c r="AO4" s="1" t="s">
        <v>5</v>
      </c>
      <c r="AP4" s="1" t="s">
        <v>5</v>
      </c>
    </row>
    <row r="5" spans="1:42" x14ac:dyDescent="0.25">
      <c r="A5" s="1">
        <v>2012</v>
      </c>
      <c r="B5" s="1">
        <v>315</v>
      </c>
      <c r="C5" s="1">
        <v>12</v>
      </c>
      <c r="D5" s="1">
        <v>492</v>
      </c>
      <c r="E5" s="1"/>
      <c r="F5" s="1"/>
      <c r="G5" s="1"/>
      <c r="H5" s="1"/>
      <c r="I5" s="1"/>
      <c r="J5" s="1"/>
      <c r="K5" s="1"/>
      <c r="L5" s="1"/>
      <c r="M5" s="1"/>
      <c r="N5" s="1"/>
      <c r="O5" s="1"/>
      <c r="P5" s="1"/>
      <c r="Q5" s="1"/>
      <c r="R5" s="1"/>
      <c r="S5" s="1"/>
      <c r="T5" s="1"/>
      <c r="U5" s="1"/>
      <c r="V5" s="1"/>
      <c r="W5" s="1"/>
      <c r="X5" s="1"/>
      <c r="Y5" s="1"/>
      <c r="Z5" s="1"/>
      <c r="AA5" s="1" t="s">
        <v>5</v>
      </c>
      <c r="AB5" s="1">
        <v>2</v>
      </c>
      <c r="AC5" s="1">
        <v>315</v>
      </c>
      <c r="AD5" s="1">
        <v>12</v>
      </c>
      <c r="AE5" s="1">
        <v>492</v>
      </c>
      <c r="AF5" s="1" t="s">
        <v>5</v>
      </c>
      <c r="AG5" s="1">
        <v>2</v>
      </c>
      <c r="AH5" s="1" t="s">
        <v>5</v>
      </c>
      <c r="AI5" s="1">
        <v>2</v>
      </c>
      <c r="AJ5" s="1" t="s">
        <v>5</v>
      </c>
      <c r="AK5" s="1" t="s">
        <v>5</v>
      </c>
      <c r="AL5" s="1">
        <v>10</v>
      </c>
      <c r="AM5" s="1" t="s">
        <v>5</v>
      </c>
      <c r="AN5" s="1"/>
      <c r="AO5" s="1"/>
      <c r="AP5" s="1"/>
    </row>
    <row r="6" spans="1:42" x14ac:dyDescent="0.25">
      <c r="A6" s="1">
        <v>2017</v>
      </c>
      <c r="B6" s="1">
        <v>386</v>
      </c>
      <c r="C6" s="1">
        <v>7</v>
      </c>
      <c r="D6" s="1" t="s">
        <v>5</v>
      </c>
      <c r="E6" s="1" t="s">
        <v>5</v>
      </c>
      <c r="F6" s="1">
        <v>5</v>
      </c>
      <c r="G6" s="1" t="s">
        <v>5</v>
      </c>
      <c r="H6" s="1"/>
      <c r="I6" s="1"/>
      <c r="J6" s="1"/>
      <c r="K6" s="1"/>
      <c r="L6" s="1"/>
      <c r="M6" s="1" t="s">
        <v>5</v>
      </c>
      <c r="N6" s="1">
        <v>5</v>
      </c>
      <c r="O6" s="1" t="s">
        <v>5</v>
      </c>
      <c r="P6" s="1" t="s">
        <v>5</v>
      </c>
      <c r="Q6" s="1">
        <v>2</v>
      </c>
      <c r="R6" s="1" t="s">
        <v>5</v>
      </c>
      <c r="S6" s="1"/>
      <c r="T6" s="1"/>
      <c r="U6" s="1"/>
      <c r="V6" s="1"/>
      <c r="W6" s="1"/>
      <c r="X6" s="1" t="s">
        <v>5</v>
      </c>
      <c r="Y6" s="1">
        <v>2</v>
      </c>
      <c r="Z6" s="1" t="s">
        <v>5</v>
      </c>
      <c r="AA6" s="1"/>
      <c r="AB6" s="1"/>
      <c r="AC6" s="1"/>
      <c r="AD6" s="1"/>
      <c r="AE6" s="1"/>
      <c r="AF6" s="1"/>
      <c r="AG6" s="1"/>
      <c r="AH6" s="1"/>
      <c r="AI6" s="1"/>
      <c r="AJ6" s="1"/>
      <c r="AK6" s="1"/>
      <c r="AL6" s="1"/>
      <c r="AM6" s="1"/>
      <c r="AN6" s="1"/>
      <c r="AO6" s="1"/>
      <c r="AP6" s="1"/>
    </row>
    <row r="7" spans="1:42" x14ac:dyDescent="0.25">
      <c r="A7" s="1">
        <v>2022</v>
      </c>
      <c r="B7" s="1">
        <v>400</v>
      </c>
      <c r="C7" s="1">
        <v>5</v>
      </c>
      <c r="D7" s="1">
        <v>994</v>
      </c>
      <c r="E7" s="1" t="s">
        <v>5</v>
      </c>
      <c r="F7" s="1">
        <v>4</v>
      </c>
      <c r="G7" s="1" t="s">
        <v>5</v>
      </c>
      <c r="H7" s="1" t="s">
        <v>5</v>
      </c>
      <c r="I7" s="1">
        <v>1</v>
      </c>
      <c r="J7" s="1" t="s">
        <v>5</v>
      </c>
      <c r="K7" s="1">
        <v>1</v>
      </c>
      <c r="L7" s="1" t="s">
        <v>5</v>
      </c>
      <c r="M7" s="1" t="s">
        <v>5</v>
      </c>
      <c r="N7" s="1">
        <v>3</v>
      </c>
      <c r="O7" s="1">
        <v>2.1</v>
      </c>
      <c r="P7" s="1" t="s">
        <v>5</v>
      </c>
      <c r="Q7" s="1">
        <v>1</v>
      </c>
      <c r="R7" s="1" t="s">
        <v>5</v>
      </c>
      <c r="S7" s="1" t="s">
        <v>5</v>
      </c>
      <c r="T7" s="1">
        <v>1</v>
      </c>
      <c r="U7" s="1" t="s">
        <v>5</v>
      </c>
      <c r="V7" s="1">
        <v>1</v>
      </c>
      <c r="W7" s="1" t="s">
        <v>5</v>
      </c>
      <c r="X7" s="1"/>
      <c r="Y7" s="1"/>
      <c r="Z7" s="1"/>
      <c r="AA7" s="1" t="s">
        <v>5</v>
      </c>
      <c r="AB7" s="1">
        <v>2</v>
      </c>
      <c r="AC7" s="1"/>
      <c r="AD7" s="1"/>
      <c r="AE7" s="1"/>
      <c r="AF7" s="1"/>
      <c r="AG7" s="1"/>
      <c r="AH7" s="1"/>
      <c r="AI7" s="1"/>
      <c r="AJ7" s="1"/>
      <c r="AK7" s="1"/>
      <c r="AL7" s="1"/>
      <c r="AM7" s="1"/>
      <c r="AN7" s="1"/>
      <c r="AO7" s="1"/>
      <c r="AP7" s="1"/>
    </row>
  </sheetData>
  <pageMargins left="0.75" right="0.75" top="1" bottom="1" header="0.5" footer="0.5"/>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9"/>
  <sheetViews>
    <sheetView workbookViewId="0">
      <pane ySplit="1" topLeftCell="A2" activePane="bottomLeft" state="frozen"/>
      <selection pane="bottomLeft"/>
    </sheetView>
  </sheetViews>
  <sheetFormatPr defaultRowHeight="15" x14ac:dyDescent="0.25"/>
  <cols>
    <col min="1" max="1" width="10" customWidth="1"/>
    <col min="2" max="2" width="33" customWidth="1"/>
    <col min="3" max="3" width="48" customWidth="1"/>
    <col min="4" max="4" width="57" customWidth="1"/>
    <col min="5" max="8" width="60" customWidth="1"/>
    <col min="9" max="9" width="53" customWidth="1"/>
    <col min="10" max="12" width="60" customWidth="1"/>
    <col min="13" max="13" width="44" customWidth="1"/>
    <col min="14" max="14" width="59" customWidth="1"/>
    <col min="15" max="15" width="57" customWidth="1"/>
    <col min="16" max="16" width="60" customWidth="1"/>
    <col min="17" max="17" width="58" customWidth="1"/>
    <col min="18" max="21" width="60" customWidth="1"/>
  </cols>
  <sheetData>
    <row r="1" spans="1:21" ht="30" x14ac:dyDescent="0.25">
      <c r="A1" s="1" t="s">
        <v>0</v>
      </c>
      <c r="B1" s="1" t="s">
        <v>413</v>
      </c>
      <c r="C1" s="1" t="s">
        <v>414</v>
      </c>
      <c r="D1" s="1" t="s">
        <v>415</v>
      </c>
      <c r="E1" s="1" t="s">
        <v>416</v>
      </c>
      <c r="F1" s="1" t="s">
        <v>417</v>
      </c>
      <c r="G1" s="1" t="s">
        <v>418</v>
      </c>
      <c r="H1" s="1" t="s">
        <v>419</v>
      </c>
      <c r="I1" s="1" t="s">
        <v>420</v>
      </c>
      <c r="J1" s="1" t="s">
        <v>421</v>
      </c>
      <c r="K1" s="1" t="s">
        <v>422</v>
      </c>
      <c r="L1" s="1" t="s">
        <v>423</v>
      </c>
      <c r="M1" s="1" t="s">
        <v>424</v>
      </c>
      <c r="N1" s="1" t="s">
        <v>425</v>
      </c>
      <c r="O1" s="1" t="s">
        <v>426</v>
      </c>
      <c r="P1" s="1" t="s">
        <v>427</v>
      </c>
      <c r="Q1" s="1" t="s">
        <v>428</v>
      </c>
      <c r="R1" s="1" t="s">
        <v>429</v>
      </c>
      <c r="S1" s="1" t="s">
        <v>430</v>
      </c>
      <c r="T1" s="1" t="s">
        <v>431</v>
      </c>
      <c r="U1" s="1" t="s">
        <v>432</v>
      </c>
    </row>
    <row r="2" spans="1:21" x14ac:dyDescent="0.25">
      <c r="A2" s="1">
        <v>2002</v>
      </c>
      <c r="B2" s="1">
        <v>1112</v>
      </c>
      <c r="C2" s="1">
        <v>14</v>
      </c>
      <c r="D2" s="1">
        <v>2261</v>
      </c>
      <c r="E2" s="1"/>
      <c r="F2" s="1"/>
      <c r="G2" s="1"/>
      <c r="H2" s="1"/>
      <c r="I2" s="1"/>
      <c r="J2" s="1"/>
      <c r="K2" s="1"/>
      <c r="L2" s="1"/>
      <c r="M2" s="1">
        <v>243</v>
      </c>
      <c r="N2" s="1">
        <v>7</v>
      </c>
      <c r="O2" s="1">
        <v>167</v>
      </c>
      <c r="P2" s="1">
        <v>4</v>
      </c>
      <c r="Q2" s="1" t="s">
        <v>5</v>
      </c>
      <c r="R2" s="1">
        <v>7</v>
      </c>
      <c r="S2" s="1">
        <v>3</v>
      </c>
      <c r="T2" s="1">
        <v>76</v>
      </c>
      <c r="U2" s="1"/>
    </row>
    <row r="3" spans="1:21" x14ac:dyDescent="0.25">
      <c r="A3" s="1">
        <v>2007</v>
      </c>
      <c r="B3" s="1">
        <v>1000</v>
      </c>
      <c r="C3" s="1">
        <v>30</v>
      </c>
      <c r="D3" s="1">
        <v>2215</v>
      </c>
      <c r="E3" s="1"/>
      <c r="F3" s="1"/>
      <c r="G3" s="1"/>
      <c r="H3" s="1"/>
      <c r="I3" s="1"/>
      <c r="J3" s="1"/>
      <c r="K3" s="1"/>
      <c r="L3" s="1"/>
      <c r="M3" s="1">
        <v>149</v>
      </c>
      <c r="N3" s="1">
        <v>22</v>
      </c>
      <c r="O3" s="1" t="s">
        <v>5</v>
      </c>
      <c r="P3" s="1">
        <v>20</v>
      </c>
      <c r="Q3" s="1" t="s">
        <v>5</v>
      </c>
      <c r="R3" s="1">
        <v>8</v>
      </c>
      <c r="S3" s="1">
        <v>2</v>
      </c>
      <c r="T3" s="1" t="s">
        <v>5</v>
      </c>
      <c r="U3" s="1"/>
    </row>
    <row r="4" spans="1:21" x14ac:dyDescent="0.25">
      <c r="A4" s="1">
        <v>2012</v>
      </c>
      <c r="B4" s="1">
        <v>567</v>
      </c>
      <c r="C4" s="1">
        <v>21</v>
      </c>
      <c r="D4" s="1">
        <v>1152</v>
      </c>
      <c r="E4" s="1"/>
      <c r="F4" s="1"/>
      <c r="G4" s="1"/>
      <c r="H4" s="1"/>
      <c r="I4" s="1"/>
      <c r="J4" s="1"/>
      <c r="K4" s="1"/>
      <c r="L4" s="1"/>
      <c r="M4" s="1" t="s">
        <v>5</v>
      </c>
      <c r="N4" s="1">
        <v>4</v>
      </c>
      <c r="O4" s="1" t="s">
        <v>5</v>
      </c>
      <c r="P4" s="1">
        <v>3</v>
      </c>
      <c r="Q4" s="1" t="s">
        <v>5</v>
      </c>
      <c r="R4" s="1">
        <v>17</v>
      </c>
      <c r="S4" s="1">
        <v>1</v>
      </c>
      <c r="T4" s="1" t="s">
        <v>5</v>
      </c>
      <c r="U4" s="1" t="s">
        <v>5</v>
      </c>
    </row>
    <row r="5" spans="1:21" x14ac:dyDescent="0.25">
      <c r="A5" s="1">
        <v>2013</v>
      </c>
      <c r="B5" s="1"/>
      <c r="C5" s="1"/>
      <c r="D5" s="1"/>
      <c r="E5" s="1" t="s">
        <v>5</v>
      </c>
      <c r="F5" s="1">
        <v>2</v>
      </c>
      <c r="G5" s="1" t="s">
        <v>5</v>
      </c>
      <c r="H5" s="1" t="s">
        <v>5</v>
      </c>
      <c r="I5" s="1"/>
      <c r="J5" s="1"/>
      <c r="K5" s="1"/>
      <c r="L5" s="1"/>
      <c r="M5" s="1"/>
      <c r="N5" s="1"/>
      <c r="O5" s="1"/>
      <c r="P5" s="1"/>
      <c r="Q5" s="1"/>
      <c r="R5" s="1"/>
      <c r="S5" s="1"/>
      <c r="T5" s="1"/>
      <c r="U5" s="1"/>
    </row>
    <row r="6" spans="1:21" x14ac:dyDescent="0.25">
      <c r="A6" s="1">
        <v>2017</v>
      </c>
      <c r="B6" s="1">
        <v>1258</v>
      </c>
      <c r="C6" s="1">
        <v>29</v>
      </c>
      <c r="D6" s="1">
        <v>7329</v>
      </c>
      <c r="E6" s="1"/>
      <c r="F6" s="1"/>
      <c r="G6" s="1"/>
      <c r="H6" s="1"/>
      <c r="I6" s="1"/>
      <c r="J6" s="1"/>
      <c r="K6" s="1"/>
      <c r="L6" s="1"/>
      <c r="M6" s="1" t="s">
        <v>5</v>
      </c>
      <c r="N6" s="1">
        <v>10</v>
      </c>
      <c r="O6" s="1" t="s">
        <v>5</v>
      </c>
      <c r="P6" s="1">
        <v>7</v>
      </c>
      <c r="Q6" s="1">
        <v>1062</v>
      </c>
      <c r="R6" s="1">
        <v>19</v>
      </c>
      <c r="S6" s="1">
        <v>3</v>
      </c>
      <c r="T6" s="1">
        <v>3</v>
      </c>
      <c r="U6" s="1" t="s">
        <v>5</v>
      </c>
    </row>
    <row r="7" spans="1:21" x14ac:dyDescent="0.25">
      <c r="A7" s="1">
        <v>2018</v>
      </c>
      <c r="B7" s="1"/>
      <c r="C7" s="1"/>
      <c r="D7" s="1"/>
      <c r="E7" s="1"/>
      <c r="F7" s="1"/>
      <c r="G7" s="1"/>
      <c r="H7" s="1"/>
      <c r="I7" s="1">
        <v>27</v>
      </c>
      <c r="J7" s="1">
        <v>3</v>
      </c>
      <c r="K7" s="1">
        <v>1.3</v>
      </c>
      <c r="L7" s="1">
        <v>6.6</v>
      </c>
      <c r="M7" s="1"/>
      <c r="N7" s="1"/>
      <c r="O7" s="1"/>
      <c r="P7" s="1"/>
      <c r="Q7" s="1"/>
      <c r="R7" s="1"/>
      <c r="S7" s="1"/>
      <c r="T7" s="1"/>
      <c r="U7" s="1"/>
    </row>
    <row r="8" spans="1:21" x14ac:dyDescent="0.25">
      <c r="A8" s="1">
        <v>2022</v>
      </c>
      <c r="B8" s="1">
        <v>820</v>
      </c>
      <c r="C8" s="1">
        <v>30</v>
      </c>
      <c r="D8" s="1">
        <v>1721</v>
      </c>
      <c r="E8" s="1"/>
      <c r="F8" s="1"/>
      <c r="G8" s="1"/>
      <c r="H8" s="1"/>
      <c r="I8" s="1"/>
      <c r="J8" s="1"/>
      <c r="K8" s="1"/>
      <c r="L8" s="1"/>
      <c r="M8" s="1">
        <v>317</v>
      </c>
      <c r="N8" s="1">
        <v>12</v>
      </c>
      <c r="O8" s="1" t="s">
        <v>5</v>
      </c>
      <c r="P8" s="1">
        <v>10</v>
      </c>
      <c r="Q8" s="1" t="s">
        <v>5</v>
      </c>
      <c r="R8" s="1">
        <v>18</v>
      </c>
      <c r="S8" s="1">
        <v>2</v>
      </c>
      <c r="T8" s="1" t="s">
        <v>5</v>
      </c>
      <c r="U8" s="1" t="s">
        <v>5</v>
      </c>
    </row>
    <row r="9" spans="1:21" x14ac:dyDescent="0.25">
      <c r="A9" s="1">
        <v>2023</v>
      </c>
      <c r="B9" s="1"/>
      <c r="C9" s="1"/>
      <c r="D9" s="1"/>
      <c r="E9" s="1">
        <v>14</v>
      </c>
      <c r="F9" s="1">
        <v>14</v>
      </c>
      <c r="G9" s="1">
        <v>1.3</v>
      </c>
      <c r="H9" s="1"/>
      <c r="I9" s="1" t="s">
        <v>5</v>
      </c>
      <c r="J9" s="1">
        <v>1</v>
      </c>
      <c r="K9" s="1" t="s">
        <v>5</v>
      </c>
      <c r="L9" s="1"/>
      <c r="M9" s="1"/>
      <c r="N9" s="1"/>
      <c r="O9" s="1"/>
      <c r="P9" s="1"/>
      <c r="Q9" s="1"/>
      <c r="R9" s="1"/>
      <c r="S9" s="1"/>
      <c r="T9" s="1"/>
      <c r="U9" s="1"/>
    </row>
  </sheetData>
  <pageMargins left="0.75" right="0.75" top="1" bottom="1" header="0.5" footer="0.5"/>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C7"/>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2" customWidth="1"/>
    <col min="4" max="4" width="40" customWidth="1"/>
    <col min="5" max="5" width="43" customWidth="1"/>
    <col min="6" max="6" width="58" customWidth="1"/>
    <col min="7" max="7" width="56" customWidth="1"/>
    <col min="8" max="8" width="54" customWidth="1"/>
    <col min="9" max="19" width="60" customWidth="1"/>
    <col min="20" max="20" width="36" customWidth="1"/>
    <col min="21" max="21" width="51" customWidth="1"/>
    <col min="22" max="22" width="49" customWidth="1"/>
    <col min="23" max="23" width="47" customWidth="1"/>
    <col min="24" max="27" width="60" customWidth="1"/>
    <col min="28" max="28" width="38" customWidth="1"/>
    <col min="29" max="29" width="53" customWidth="1"/>
  </cols>
  <sheetData>
    <row r="1" spans="1:29" ht="30" x14ac:dyDescent="0.25">
      <c r="A1" s="1" t="s">
        <v>0</v>
      </c>
      <c r="B1" s="1" t="s">
        <v>433</v>
      </c>
      <c r="C1" s="1" t="s">
        <v>434</v>
      </c>
      <c r="D1" s="1" t="s">
        <v>435</v>
      </c>
      <c r="E1" s="1" t="s">
        <v>436</v>
      </c>
      <c r="F1" s="1" t="s">
        <v>437</v>
      </c>
      <c r="G1" s="1" t="s">
        <v>438</v>
      </c>
      <c r="H1" s="1" t="s">
        <v>439</v>
      </c>
      <c r="I1" s="1" t="s">
        <v>440</v>
      </c>
      <c r="J1" s="1" t="s">
        <v>441</v>
      </c>
      <c r="K1" s="1" t="s">
        <v>442</v>
      </c>
      <c r="L1" s="1" t="s">
        <v>443</v>
      </c>
      <c r="M1" s="1" t="s">
        <v>444</v>
      </c>
      <c r="N1" s="1" t="s">
        <v>445</v>
      </c>
      <c r="O1" s="1" t="s">
        <v>446</v>
      </c>
      <c r="P1" s="1" t="s">
        <v>447</v>
      </c>
      <c r="Q1" s="1" t="s">
        <v>448</v>
      </c>
      <c r="R1" s="1" t="s">
        <v>449</v>
      </c>
      <c r="S1" s="1" t="s">
        <v>450</v>
      </c>
      <c r="T1" s="1" t="s">
        <v>451</v>
      </c>
      <c r="U1" s="1" t="s">
        <v>452</v>
      </c>
      <c r="V1" s="1" t="s">
        <v>453</v>
      </c>
      <c r="W1" s="1" t="s">
        <v>454</v>
      </c>
      <c r="X1" s="1" t="s">
        <v>455</v>
      </c>
      <c r="Y1" s="1" t="s">
        <v>456</v>
      </c>
      <c r="Z1" s="1" t="s">
        <v>457</v>
      </c>
      <c r="AA1" s="1" t="s">
        <v>458</v>
      </c>
      <c r="AB1" s="1" t="s">
        <v>459</v>
      </c>
      <c r="AC1" s="1" t="s">
        <v>460</v>
      </c>
    </row>
    <row r="2" spans="1:29" x14ac:dyDescent="0.25">
      <c r="A2" s="1">
        <v>1997</v>
      </c>
      <c r="B2" s="1">
        <v>644</v>
      </c>
      <c r="C2" s="1">
        <v>7</v>
      </c>
      <c r="D2" s="1" t="s">
        <v>5</v>
      </c>
      <c r="E2" s="1"/>
      <c r="F2" s="1"/>
      <c r="G2" s="1"/>
      <c r="H2" s="1"/>
      <c r="I2" s="1"/>
      <c r="J2" s="1"/>
      <c r="K2" s="1"/>
      <c r="L2" s="1"/>
      <c r="M2" s="1"/>
      <c r="N2" s="1"/>
      <c r="O2" s="1"/>
      <c r="P2" s="1"/>
      <c r="Q2" s="1"/>
      <c r="R2" s="1"/>
      <c r="S2" s="1"/>
      <c r="T2" s="1"/>
      <c r="U2" s="1"/>
      <c r="V2" s="1"/>
      <c r="W2" s="1"/>
      <c r="X2" s="1"/>
      <c r="Y2" s="1"/>
      <c r="Z2" s="1"/>
      <c r="AA2" s="1"/>
      <c r="AB2" s="1" t="s">
        <v>5</v>
      </c>
      <c r="AC2" s="1">
        <v>4</v>
      </c>
    </row>
    <row r="3" spans="1:29" x14ac:dyDescent="0.25">
      <c r="A3" s="1">
        <v>2002</v>
      </c>
      <c r="B3" s="1">
        <v>292</v>
      </c>
      <c r="C3" s="1">
        <v>5</v>
      </c>
      <c r="D3" s="1">
        <v>1220</v>
      </c>
      <c r="E3" s="1"/>
      <c r="F3" s="1"/>
      <c r="G3" s="1"/>
      <c r="H3" s="1"/>
      <c r="I3" s="1"/>
      <c r="J3" s="1"/>
      <c r="K3" s="1"/>
      <c r="L3" s="1"/>
      <c r="M3" s="1"/>
      <c r="N3" s="1"/>
      <c r="O3" s="1"/>
      <c r="P3" s="1"/>
      <c r="Q3" s="1"/>
      <c r="R3" s="1"/>
      <c r="S3" s="1"/>
      <c r="T3" s="1"/>
      <c r="U3" s="1"/>
      <c r="V3" s="1"/>
      <c r="W3" s="1"/>
      <c r="X3" s="1"/>
      <c r="Y3" s="1"/>
      <c r="Z3" s="1"/>
      <c r="AA3" s="1"/>
      <c r="AB3" s="1" t="s">
        <v>5</v>
      </c>
      <c r="AC3" s="1">
        <v>3</v>
      </c>
    </row>
    <row r="4" spans="1:29" x14ac:dyDescent="0.25">
      <c r="A4" s="1">
        <v>2007</v>
      </c>
      <c r="B4" s="1">
        <v>108</v>
      </c>
      <c r="C4" s="1">
        <v>12</v>
      </c>
      <c r="D4" s="1">
        <v>398</v>
      </c>
      <c r="E4" s="1">
        <v>108</v>
      </c>
      <c r="F4" s="1">
        <v>12</v>
      </c>
      <c r="G4" s="1">
        <v>398</v>
      </c>
      <c r="H4" s="1" t="s">
        <v>5</v>
      </c>
      <c r="I4" s="1">
        <v>9</v>
      </c>
      <c r="J4" s="1" t="s">
        <v>5</v>
      </c>
      <c r="K4" s="1">
        <v>9</v>
      </c>
      <c r="L4" s="1" t="s">
        <v>5</v>
      </c>
      <c r="M4" s="1" t="s">
        <v>5</v>
      </c>
      <c r="N4" s="1">
        <v>3</v>
      </c>
      <c r="O4" s="1" t="s">
        <v>5</v>
      </c>
      <c r="P4" s="1"/>
      <c r="Q4" s="1"/>
      <c r="R4" s="1"/>
      <c r="S4" s="1"/>
      <c r="T4" s="1"/>
      <c r="U4" s="1"/>
      <c r="V4" s="1"/>
      <c r="W4" s="1"/>
      <c r="X4" s="1"/>
      <c r="Y4" s="1"/>
      <c r="Z4" s="1"/>
      <c r="AA4" s="1"/>
      <c r="AB4" s="1" t="s">
        <v>5</v>
      </c>
      <c r="AC4" s="1">
        <v>9</v>
      </c>
    </row>
    <row r="5" spans="1:29" x14ac:dyDescent="0.25">
      <c r="A5" s="1">
        <v>2012</v>
      </c>
      <c r="B5" s="1">
        <v>252</v>
      </c>
      <c r="C5" s="1">
        <v>9</v>
      </c>
      <c r="D5" s="1" t="s">
        <v>5</v>
      </c>
      <c r="E5" s="1">
        <v>252</v>
      </c>
      <c r="F5" s="1">
        <v>9</v>
      </c>
      <c r="G5" s="1" t="s">
        <v>5</v>
      </c>
      <c r="H5" s="1" t="s">
        <v>5</v>
      </c>
      <c r="I5" s="1">
        <v>2</v>
      </c>
      <c r="J5" s="1" t="s">
        <v>5</v>
      </c>
      <c r="K5" s="1">
        <v>1</v>
      </c>
      <c r="L5" s="1" t="s">
        <v>5</v>
      </c>
      <c r="M5" s="1" t="s">
        <v>5</v>
      </c>
      <c r="N5" s="1">
        <v>7</v>
      </c>
      <c r="O5" s="1">
        <v>3.7</v>
      </c>
      <c r="P5" s="1">
        <v>1</v>
      </c>
      <c r="Q5" s="1" t="s">
        <v>5</v>
      </c>
      <c r="R5" s="1" t="s">
        <v>5</v>
      </c>
      <c r="S5" s="1" t="s">
        <v>5</v>
      </c>
      <c r="T5" s="1"/>
      <c r="U5" s="1"/>
      <c r="V5" s="1"/>
      <c r="W5" s="1"/>
      <c r="X5" s="1"/>
      <c r="Y5" s="1"/>
      <c r="Z5" s="1"/>
      <c r="AA5" s="1"/>
      <c r="AB5" s="1" t="s">
        <v>5</v>
      </c>
      <c r="AC5" s="1">
        <v>2</v>
      </c>
    </row>
    <row r="6" spans="1:29" x14ac:dyDescent="0.25">
      <c r="A6" s="1">
        <v>2017</v>
      </c>
      <c r="B6" s="1">
        <v>872</v>
      </c>
      <c r="C6" s="1">
        <v>22</v>
      </c>
      <c r="D6" s="1">
        <v>11997</v>
      </c>
      <c r="E6" s="1">
        <v>872</v>
      </c>
      <c r="F6" s="1">
        <v>22</v>
      </c>
      <c r="G6" s="1">
        <v>11997</v>
      </c>
      <c r="H6" s="1" t="s">
        <v>5</v>
      </c>
      <c r="I6" s="1">
        <v>10</v>
      </c>
      <c r="J6" s="1" t="s">
        <v>5</v>
      </c>
      <c r="K6" s="1">
        <v>7</v>
      </c>
      <c r="L6" s="1" t="s">
        <v>5</v>
      </c>
      <c r="M6" s="1" t="s">
        <v>5</v>
      </c>
      <c r="N6" s="1">
        <v>12</v>
      </c>
      <c r="O6" s="1" t="s">
        <v>5</v>
      </c>
      <c r="P6" s="1">
        <v>3</v>
      </c>
      <c r="Q6" s="1" t="s">
        <v>5</v>
      </c>
      <c r="R6" s="1">
        <v>3</v>
      </c>
      <c r="S6" s="1" t="s">
        <v>5</v>
      </c>
      <c r="T6" s="1"/>
      <c r="U6" s="1"/>
      <c r="V6" s="1"/>
      <c r="W6" s="1"/>
      <c r="X6" s="1"/>
      <c r="Y6" s="1"/>
      <c r="Z6" s="1"/>
      <c r="AA6" s="1"/>
      <c r="AB6" s="1" t="s">
        <v>5</v>
      </c>
      <c r="AC6" s="1">
        <v>10</v>
      </c>
    </row>
    <row r="7" spans="1:29" x14ac:dyDescent="0.25">
      <c r="A7" s="1">
        <v>2022</v>
      </c>
      <c r="B7" s="1">
        <v>420</v>
      </c>
      <c r="C7" s="1">
        <v>25</v>
      </c>
      <c r="D7" s="1">
        <v>1471</v>
      </c>
      <c r="E7" s="1" t="s">
        <v>5</v>
      </c>
      <c r="F7" s="1">
        <v>25</v>
      </c>
      <c r="G7" s="1" t="s">
        <v>5</v>
      </c>
      <c r="H7" s="1" t="s">
        <v>5</v>
      </c>
      <c r="I7" s="1">
        <v>10</v>
      </c>
      <c r="J7" s="1" t="s">
        <v>5</v>
      </c>
      <c r="K7" s="1">
        <v>8</v>
      </c>
      <c r="L7" s="1" t="s">
        <v>5</v>
      </c>
      <c r="M7" s="1" t="s">
        <v>5</v>
      </c>
      <c r="N7" s="1">
        <v>15</v>
      </c>
      <c r="O7" s="1">
        <v>3.5</v>
      </c>
      <c r="P7" s="1">
        <v>2</v>
      </c>
      <c r="Q7" s="1" t="s">
        <v>5</v>
      </c>
      <c r="R7" s="1" t="s">
        <v>5</v>
      </c>
      <c r="S7" s="1" t="s">
        <v>5</v>
      </c>
      <c r="T7" s="1" t="s">
        <v>5</v>
      </c>
      <c r="U7" s="1">
        <v>1</v>
      </c>
      <c r="V7" s="1" t="s">
        <v>5</v>
      </c>
      <c r="W7" s="1" t="s">
        <v>5</v>
      </c>
      <c r="X7" s="1">
        <v>1</v>
      </c>
      <c r="Y7" s="1" t="s">
        <v>5</v>
      </c>
      <c r="Z7" s="1">
        <v>1</v>
      </c>
      <c r="AA7" s="1" t="s">
        <v>5</v>
      </c>
      <c r="AB7" s="1">
        <v>129</v>
      </c>
      <c r="AC7" s="1">
        <v>10</v>
      </c>
    </row>
  </sheetData>
  <pageMargins left="0.75" right="0.75" top="1" bottom="1" header="0.5" footer="0.5"/>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2"/>
  <sheetViews>
    <sheetView workbookViewId="0">
      <pane ySplit="1" topLeftCell="A2" activePane="bottomLeft" state="frozen"/>
      <selection pane="bottomLeft"/>
    </sheetView>
  </sheetViews>
  <sheetFormatPr defaultRowHeight="15" x14ac:dyDescent="0.25"/>
  <cols>
    <col min="1" max="1" width="10" customWidth="1"/>
    <col min="2" max="2" width="41" customWidth="1"/>
    <col min="3" max="3" width="31" customWidth="1"/>
    <col min="4" max="4" width="56" customWidth="1"/>
    <col min="5" max="5" width="46" customWidth="1"/>
  </cols>
  <sheetData>
    <row r="1" spans="1:5" ht="30" x14ac:dyDescent="0.25">
      <c r="A1" s="1" t="s">
        <v>0</v>
      </c>
      <c r="B1" s="1" t="s">
        <v>461</v>
      </c>
      <c r="C1" s="1" t="s">
        <v>462</v>
      </c>
      <c r="D1" s="1" t="s">
        <v>463</v>
      </c>
      <c r="E1" s="1" t="s">
        <v>464</v>
      </c>
    </row>
    <row r="2" spans="1:5" x14ac:dyDescent="0.25">
      <c r="A2" s="1">
        <v>2022</v>
      </c>
      <c r="B2" s="1" t="s">
        <v>5</v>
      </c>
      <c r="C2" s="1" t="s">
        <v>5</v>
      </c>
      <c r="D2" s="1">
        <v>3</v>
      </c>
      <c r="E2" s="1">
        <v>3</v>
      </c>
    </row>
  </sheetData>
  <pageMargins left="0.75" right="0.75" top="1" bottom="1" header="0.5" footer="0.5"/>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2"/>
  <sheetViews>
    <sheetView workbookViewId="0">
      <pane ySplit="1" topLeftCell="A2" activePane="bottomLeft" state="frozen"/>
      <selection pane="bottomLeft"/>
    </sheetView>
  </sheetViews>
  <sheetFormatPr defaultRowHeight="15" x14ac:dyDescent="0.25"/>
  <cols>
    <col min="1" max="1" width="10" customWidth="1"/>
    <col min="2" max="2" width="57" customWidth="1"/>
    <col min="3" max="10" width="60" customWidth="1"/>
  </cols>
  <sheetData>
    <row r="1" spans="1:10" ht="30" x14ac:dyDescent="0.25">
      <c r="A1" s="1" t="s">
        <v>0</v>
      </c>
      <c r="B1" s="1" t="s">
        <v>465</v>
      </c>
      <c r="C1" s="1" t="s">
        <v>466</v>
      </c>
      <c r="D1" s="1" t="s">
        <v>467</v>
      </c>
      <c r="E1" s="1" t="s">
        <v>468</v>
      </c>
      <c r="F1" s="1" t="s">
        <v>469</v>
      </c>
      <c r="G1" s="1" t="s">
        <v>470</v>
      </c>
      <c r="H1" s="1" t="s">
        <v>471</v>
      </c>
      <c r="I1" s="1" t="s">
        <v>472</v>
      </c>
      <c r="J1" s="1" t="s">
        <v>473</v>
      </c>
    </row>
    <row r="2" spans="1:10" x14ac:dyDescent="0.25">
      <c r="A2" s="1">
        <v>2022</v>
      </c>
      <c r="B2" s="1">
        <v>18</v>
      </c>
      <c r="C2" s="1">
        <v>18</v>
      </c>
      <c r="D2" s="1">
        <v>10002</v>
      </c>
      <c r="E2" s="1">
        <v>18</v>
      </c>
      <c r="F2" s="1">
        <v>18</v>
      </c>
      <c r="G2" s="1">
        <v>4</v>
      </c>
      <c r="H2" s="1">
        <v>4</v>
      </c>
      <c r="I2" s="1">
        <v>25680</v>
      </c>
      <c r="J2" s="1">
        <v>8460</v>
      </c>
    </row>
  </sheetData>
  <pageMargins left="0.75" right="0.75" top="1" bottom="1" header="0.5" footer="0.5"/>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7"/>
  <sheetViews>
    <sheetView workbookViewId="0">
      <pane ySplit="1" topLeftCell="A2" activePane="bottomLeft" state="frozen"/>
      <selection pane="bottomLeft"/>
    </sheetView>
  </sheetViews>
  <sheetFormatPr defaultRowHeight="15" x14ac:dyDescent="0.25"/>
  <cols>
    <col min="1" max="1" width="10" customWidth="1"/>
    <col min="2" max="2" width="30" customWidth="1"/>
    <col min="3" max="3" width="45" customWidth="1"/>
    <col min="4" max="5" width="41" customWidth="1"/>
    <col min="6" max="6" width="56" customWidth="1"/>
    <col min="7" max="7" width="36" customWidth="1"/>
    <col min="8" max="8" width="51" customWidth="1"/>
    <col min="9" max="9" width="50" customWidth="1"/>
    <col min="10" max="10" width="60" customWidth="1"/>
  </cols>
  <sheetData>
    <row r="1" spans="1:10" ht="30" x14ac:dyDescent="0.25">
      <c r="A1" s="1" t="s">
        <v>0</v>
      </c>
      <c r="B1" s="1" t="s">
        <v>474</v>
      </c>
      <c r="C1" s="1" t="s">
        <v>475</v>
      </c>
      <c r="D1" s="1" t="s">
        <v>476</v>
      </c>
      <c r="E1" s="1" t="s">
        <v>477</v>
      </c>
      <c r="F1" s="1" t="s">
        <v>478</v>
      </c>
      <c r="G1" s="1" t="s">
        <v>479</v>
      </c>
      <c r="H1" s="1" t="s">
        <v>480</v>
      </c>
      <c r="I1" s="1" t="s">
        <v>481</v>
      </c>
      <c r="J1" s="1" t="s">
        <v>482</v>
      </c>
    </row>
    <row r="2" spans="1:10" x14ac:dyDescent="0.25">
      <c r="A2" s="1">
        <v>1997</v>
      </c>
      <c r="B2" s="1"/>
      <c r="C2" s="1"/>
      <c r="D2" s="1"/>
      <c r="E2" s="1"/>
      <c r="F2" s="1"/>
      <c r="G2" s="1">
        <v>127</v>
      </c>
      <c r="H2" s="1">
        <v>85</v>
      </c>
      <c r="I2" s="1"/>
      <c r="J2" s="1"/>
    </row>
    <row r="3" spans="1:10" x14ac:dyDescent="0.25">
      <c r="A3" s="1">
        <v>2002</v>
      </c>
      <c r="B3" s="1" t="s">
        <v>5</v>
      </c>
      <c r="C3" s="1">
        <v>1</v>
      </c>
      <c r="D3" s="1" t="s">
        <v>5</v>
      </c>
      <c r="E3" s="1" t="s">
        <v>5</v>
      </c>
      <c r="F3" s="1">
        <v>1</v>
      </c>
      <c r="G3" s="1">
        <v>221</v>
      </c>
      <c r="H3" s="1">
        <v>90</v>
      </c>
      <c r="I3" s="1"/>
      <c r="J3" s="1"/>
    </row>
    <row r="4" spans="1:10" x14ac:dyDescent="0.25">
      <c r="A4" s="1">
        <v>2007</v>
      </c>
      <c r="B4" s="1"/>
      <c r="C4" s="1"/>
      <c r="D4" s="1"/>
      <c r="E4" s="1"/>
      <c r="F4" s="1"/>
      <c r="G4" s="1">
        <v>292</v>
      </c>
      <c r="H4" s="1">
        <v>97</v>
      </c>
      <c r="I4" s="1">
        <v>292</v>
      </c>
      <c r="J4" s="1">
        <v>97</v>
      </c>
    </row>
    <row r="5" spans="1:10" x14ac:dyDescent="0.25">
      <c r="A5" s="1">
        <v>2012</v>
      </c>
      <c r="B5" s="1">
        <v>18</v>
      </c>
      <c r="C5" s="1">
        <v>8</v>
      </c>
      <c r="D5" s="1">
        <v>19625</v>
      </c>
      <c r="E5" s="1" t="s">
        <v>5</v>
      </c>
      <c r="F5" s="1">
        <v>6</v>
      </c>
      <c r="G5" s="1">
        <v>395</v>
      </c>
      <c r="H5" s="1">
        <v>89</v>
      </c>
      <c r="I5" s="1">
        <v>395</v>
      </c>
      <c r="J5" s="1">
        <v>89</v>
      </c>
    </row>
    <row r="6" spans="1:10" x14ac:dyDescent="0.25">
      <c r="A6" s="1">
        <v>2017</v>
      </c>
      <c r="B6" s="1">
        <v>16</v>
      </c>
      <c r="C6" s="1">
        <v>4</v>
      </c>
      <c r="D6" s="1" t="s">
        <v>5</v>
      </c>
      <c r="E6" s="1" t="s">
        <v>5</v>
      </c>
      <c r="F6" s="1">
        <v>2</v>
      </c>
      <c r="G6" s="1">
        <v>252</v>
      </c>
      <c r="H6" s="1">
        <v>126</v>
      </c>
      <c r="I6" s="1">
        <v>252</v>
      </c>
      <c r="J6" s="1">
        <v>126</v>
      </c>
    </row>
    <row r="7" spans="1:10" x14ac:dyDescent="0.25">
      <c r="A7" s="1">
        <v>2022</v>
      </c>
      <c r="B7" s="1">
        <v>18</v>
      </c>
      <c r="C7" s="1">
        <v>10</v>
      </c>
      <c r="D7" s="1">
        <v>11397</v>
      </c>
      <c r="E7" s="1"/>
      <c r="F7" s="1"/>
      <c r="G7" s="1">
        <v>677</v>
      </c>
      <c r="H7" s="1">
        <v>194</v>
      </c>
      <c r="I7" s="1">
        <v>677</v>
      </c>
      <c r="J7" s="1">
        <v>194</v>
      </c>
    </row>
  </sheetData>
  <pageMargins left="0.75" right="0.75" top="1" bottom="1" header="0.5" footer="0.5"/>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E2"/>
  <sheetViews>
    <sheetView workbookViewId="0">
      <pane ySplit="1" topLeftCell="A2" activePane="bottomLeft" state="frozen"/>
      <selection pane="bottomLeft"/>
    </sheetView>
  </sheetViews>
  <sheetFormatPr defaultRowHeight="15" x14ac:dyDescent="0.25"/>
  <cols>
    <col min="1" max="1" width="10" customWidth="1"/>
    <col min="2" max="2" width="31" customWidth="1"/>
    <col min="3" max="3" width="46" customWidth="1"/>
    <col min="4" max="4" width="45" customWidth="1"/>
    <col min="5" max="5" width="60" customWidth="1"/>
  </cols>
  <sheetData>
    <row r="1" spans="1:5" ht="30" x14ac:dyDescent="0.25">
      <c r="A1" s="1" t="s">
        <v>0</v>
      </c>
      <c r="B1" s="1" t="s">
        <v>483</v>
      </c>
      <c r="C1" s="1" t="s">
        <v>484</v>
      </c>
      <c r="D1" s="1" t="s">
        <v>485</v>
      </c>
      <c r="E1" s="1" t="s">
        <v>486</v>
      </c>
    </row>
    <row r="2" spans="1:5" x14ac:dyDescent="0.25">
      <c r="A2" s="1">
        <v>2017</v>
      </c>
      <c r="B2" s="1">
        <v>2</v>
      </c>
      <c r="C2" s="1">
        <v>8</v>
      </c>
      <c r="D2" s="1">
        <v>2</v>
      </c>
      <c r="E2" s="1">
        <v>8</v>
      </c>
    </row>
  </sheetData>
  <pageMargins left="0.75" right="0.75" top="1" bottom="1" header="0.5" footer="0.5"/>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E2"/>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1" customWidth="1"/>
    <col min="4" max="4" width="42" customWidth="1"/>
    <col min="5" max="5" width="56" customWidth="1"/>
  </cols>
  <sheetData>
    <row r="1" spans="1:5" ht="30" x14ac:dyDescent="0.25">
      <c r="A1" s="1" t="s">
        <v>0</v>
      </c>
      <c r="B1" s="1" t="s">
        <v>487</v>
      </c>
      <c r="C1" s="1" t="s">
        <v>488</v>
      </c>
      <c r="D1" s="1" t="s">
        <v>489</v>
      </c>
      <c r="E1" s="1" t="s">
        <v>490</v>
      </c>
    </row>
    <row r="2" spans="1:5" x14ac:dyDescent="0.25">
      <c r="A2" s="1">
        <v>2022</v>
      </c>
      <c r="B2" s="1">
        <v>1</v>
      </c>
      <c r="C2" s="1">
        <v>1</v>
      </c>
      <c r="D2" s="1">
        <v>4</v>
      </c>
      <c r="E2" s="1">
        <v>4</v>
      </c>
    </row>
  </sheetData>
  <pageMargins left="0.75" right="0.75" top="1" bottom="1" header="0.5" footer="0.5"/>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5"/>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40" customWidth="1"/>
    <col min="4" max="4" width="30" customWidth="1"/>
    <col min="5" max="5" width="41" customWidth="1"/>
    <col min="6" max="6" width="55" customWidth="1"/>
    <col min="7" max="7" width="45" customWidth="1"/>
  </cols>
  <sheetData>
    <row r="1" spans="1:7" ht="30" x14ac:dyDescent="0.25">
      <c r="A1" s="1" t="s">
        <v>0</v>
      </c>
      <c r="B1" s="1" t="s">
        <v>491</v>
      </c>
      <c r="C1" s="1" t="s">
        <v>492</v>
      </c>
      <c r="D1" s="1" t="s">
        <v>493</v>
      </c>
      <c r="E1" s="1" t="s">
        <v>494</v>
      </c>
      <c r="F1" s="1" t="s">
        <v>495</v>
      </c>
      <c r="G1" s="1" t="s">
        <v>496</v>
      </c>
    </row>
    <row r="2" spans="1:7" x14ac:dyDescent="0.25">
      <c r="A2" s="1">
        <v>2002</v>
      </c>
      <c r="B2" s="1" t="s">
        <v>5</v>
      </c>
      <c r="C2" s="1" t="s">
        <v>5</v>
      </c>
      <c r="D2" s="1"/>
      <c r="E2" s="1">
        <v>2</v>
      </c>
      <c r="F2" s="1">
        <v>2</v>
      </c>
      <c r="G2" s="1"/>
    </row>
    <row r="3" spans="1:7" x14ac:dyDescent="0.25">
      <c r="A3" s="1">
        <v>2012</v>
      </c>
      <c r="B3" s="1" t="s">
        <v>5</v>
      </c>
      <c r="C3" s="1" t="s">
        <v>5</v>
      </c>
      <c r="D3" s="1" t="s">
        <v>5</v>
      </c>
      <c r="E3" s="1">
        <v>5</v>
      </c>
      <c r="F3" s="1">
        <v>5</v>
      </c>
      <c r="G3" s="1">
        <v>2</v>
      </c>
    </row>
    <row r="4" spans="1:7" x14ac:dyDescent="0.25">
      <c r="A4" s="1">
        <v>2017</v>
      </c>
      <c r="B4" s="1" t="s">
        <v>5</v>
      </c>
      <c r="C4" s="1">
        <v>4</v>
      </c>
      <c r="D4" s="1" t="s">
        <v>5</v>
      </c>
      <c r="E4" s="1">
        <v>11</v>
      </c>
      <c r="F4" s="1">
        <v>25</v>
      </c>
      <c r="G4" s="1">
        <v>14</v>
      </c>
    </row>
    <row r="5" spans="1:7" x14ac:dyDescent="0.25">
      <c r="A5" s="1">
        <v>2022</v>
      </c>
      <c r="B5" s="1">
        <v>10</v>
      </c>
      <c r="C5" s="1">
        <v>12</v>
      </c>
      <c r="D5" s="1">
        <v>2</v>
      </c>
      <c r="E5" s="1">
        <v>58</v>
      </c>
      <c r="F5" s="1">
        <v>74</v>
      </c>
      <c r="G5" s="1">
        <v>18</v>
      </c>
    </row>
  </sheetData>
  <pageMargins left="0.75" right="0.75" top="1" bottom="1" header="0.5" footer="0.5"/>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
  <sheetViews>
    <sheetView workbookViewId="0">
      <pane ySplit="1" topLeftCell="A2" activePane="bottomLeft" state="frozen"/>
      <selection pane="bottomLeft"/>
    </sheetView>
  </sheetViews>
  <sheetFormatPr defaultRowHeight="15" x14ac:dyDescent="0.25"/>
  <cols>
    <col min="1" max="1" width="10" customWidth="1"/>
    <col min="2" max="2" width="29" customWidth="1"/>
    <col min="3" max="3" width="44" customWidth="1"/>
    <col min="4" max="4" width="43" customWidth="1"/>
    <col min="5" max="5" width="58" customWidth="1"/>
  </cols>
  <sheetData>
    <row r="1" spans="1:5" ht="30" x14ac:dyDescent="0.25">
      <c r="A1" s="1" t="s">
        <v>0</v>
      </c>
      <c r="B1" s="1" t="s">
        <v>23</v>
      </c>
      <c r="C1" s="1" t="s">
        <v>24</v>
      </c>
      <c r="D1" s="1" t="s">
        <v>25</v>
      </c>
      <c r="E1" s="1" t="s">
        <v>26</v>
      </c>
    </row>
    <row r="2" spans="1:5" x14ac:dyDescent="0.25">
      <c r="A2" s="1">
        <v>1997</v>
      </c>
      <c r="B2" s="1">
        <v>8</v>
      </c>
      <c r="C2" s="1">
        <v>7</v>
      </c>
      <c r="D2" s="1"/>
      <c r="E2" s="1"/>
    </row>
    <row r="3" spans="1:5" x14ac:dyDescent="0.25">
      <c r="A3" s="1">
        <v>2002</v>
      </c>
      <c r="B3" s="1">
        <v>81</v>
      </c>
      <c r="C3" s="1">
        <v>16</v>
      </c>
      <c r="D3" s="1"/>
      <c r="E3" s="1"/>
    </row>
    <row r="4" spans="1:5" x14ac:dyDescent="0.25">
      <c r="A4" s="1">
        <v>2007</v>
      </c>
      <c r="B4" s="1">
        <v>141</v>
      </c>
      <c r="C4" s="1">
        <v>17</v>
      </c>
      <c r="D4" s="1">
        <v>141</v>
      </c>
      <c r="E4" s="1">
        <v>17</v>
      </c>
    </row>
    <row r="5" spans="1:5" x14ac:dyDescent="0.25">
      <c r="A5" s="1">
        <v>2012</v>
      </c>
      <c r="B5" s="1">
        <v>100</v>
      </c>
      <c r="C5" s="1">
        <v>24</v>
      </c>
      <c r="D5" s="1">
        <v>100</v>
      </c>
      <c r="E5" s="1">
        <v>24</v>
      </c>
    </row>
    <row r="6" spans="1:5" x14ac:dyDescent="0.25">
      <c r="A6" s="1">
        <v>2017</v>
      </c>
      <c r="B6" s="1" t="s">
        <v>5</v>
      </c>
      <c r="C6" s="1">
        <v>12</v>
      </c>
      <c r="D6" s="1" t="s">
        <v>5</v>
      </c>
      <c r="E6" s="1">
        <v>12</v>
      </c>
    </row>
    <row r="7" spans="1:5" x14ac:dyDescent="0.25">
      <c r="A7" s="1">
        <v>2022</v>
      </c>
      <c r="B7" s="1">
        <v>6</v>
      </c>
      <c r="C7" s="1">
        <v>18</v>
      </c>
      <c r="D7" s="1">
        <v>6</v>
      </c>
      <c r="E7" s="1">
        <v>18</v>
      </c>
    </row>
  </sheetData>
  <pageMargins left="0.75" right="0.75" top="1" bottom="1" header="0.5" footer="0.5"/>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8" customWidth="1"/>
    <col min="4" max="4" width="28" customWidth="1"/>
    <col min="5" max="5" width="39" customWidth="1"/>
    <col min="6" max="6" width="53" customWidth="1"/>
    <col min="7" max="7" width="43" customWidth="1"/>
  </cols>
  <sheetData>
    <row r="1" spans="1:7" ht="30" x14ac:dyDescent="0.25">
      <c r="A1" s="1" t="s">
        <v>0</v>
      </c>
      <c r="B1" s="1" t="s">
        <v>497</v>
      </c>
      <c r="C1" s="1" t="s">
        <v>498</v>
      </c>
      <c r="D1" s="1" t="s">
        <v>499</v>
      </c>
      <c r="E1" s="1" t="s">
        <v>500</v>
      </c>
      <c r="F1" s="1" t="s">
        <v>501</v>
      </c>
      <c r="G1" s="1" t="s">
        <v>502</v>
      </c>
    </row>
    <row r="2" spans="1:7" x14ac:dyDescent="0.25">
      <c r="A2" s="1">
        <v>1997</v>
      </c>
      <c r="B2" s="1"/>
      <c r="C2" s="1" t="s">
        <v>5</v>
      </c>
      <c r="D2" s="1"/>
      <c r="E2" s="1"/>
      <c r="F2" s="1">
        <v>31</v>
      </c>
      <c r="G2" s="1"/>
    </row>
    <row r="3" spans="1:7" x14ac:dyDescent="0.25">
      <c r="A3" s="1">
        <v>2002</v>
      </c>
      <c r="B3" s="1" t="s">
        <v>5</v>
      </c>
      <c r="C3" s="1">
        <v>40</v>
      </c>
      <c r="D3" s="1" t="s">
        <v>5</v>
      </c>
      <c r="E3" s="1">
        <v>89</v>
      </c>
      <c r="F3" s="1">
        <v>122</v>
      </c>
      <c r="G3" s="1">
        <v>50</v>
      </c>
    </row>
    <row r="4" spans="1:7" x14ac:dyDescent="0.25">
      <c r="A4" s="1">
        <v>2007</v>
      </c>
      <c r="B4" s="1">
        <v>99</v>
      </c>
      <c r="C4" s="1">
        <v>127</v>
      </c>
      <c r="D4" s="1">
        <v>28</v>
      </c>
      <c r="E4" s="1">
        <v>345</v>
      </c>
      <c r="F4" s="1">
        <v>406</v>
      </c>
      <c r="G4" s="1">
        <v>89</v>
      </c>
    </row>
    <row r="5" spans="1:7" x14ac:dyDescent="0.25">
      <c r="A5" s="1">
        <v>2012</v>
      </c>
      <c r="B5" s="1">
        <v>117</v>
      </c>
      <c r="C5" s="1">
        <v>131</v>
      </c>
      <c r="D5" s="1">
        <v>14</v>
      </c>
      <c r="E5" s="1">
        <v>212</v>
      </c>
      <c r="F5" s="1">
        <v>250</v>
      </c>
      <c r="G5" s="1">
        <v>61</v>
      </c>
    </row>
    <row r="6" spans="1:7" x14ac:dyDescent="0.25">
      <c r="A6" s="1">
        <v>2017</v>
      </c>
      <c r="B6" s="1">
        <v>113</v>
      </c>
      <c r="C6" s="1">
        <v>138</v>
      </c>
      <c r="D6" s="1">
        <v>25</v>
      </c>
      <c r="E6" s="1">
        <v>402</v>
      </c>
      <c r="F6" s="1">
        <v>516</v>
      </c>
      <c r="G6" s="1">
        <v>167</v>
      </c>
    </row>
    <row r="7" spans="1:7" x14ac:dyDescent="0.25">
      <c r="A7" s="1">
        <v>2022</v>
      </c>
      <c r="B7" s="1" t="s">
        <v>5</v>
      </c>
      <c r="C7" s="1" t="s">
        <v>5</v>
      </c>
      <c r="D7" s="1" t="s">
        <v>5</v>
      </c>
      <c r="E7" s="1">
        <v>517</v>
      </c>
      <c r="F7" s="1">
        <v>657</v>
      </c>
      <c r="G7" s="1">
        <v>171</v>
      </c>
    </row>
  </sheetData>
  <pageMargins left="0.75" right="0.75" top="1" bottom="1" header="0.5" footer="0.5"/>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U10"/>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2" customWidth="1"/>
    <col min="4" max="4" width="41" customWidth="1"/>
    <col min="5" max="5" width="56" customWidth="1"/>
    <col min="6" max="6" width="33" customWidth="1"/>
    <col min="7" max="7" width="48" customWidth="1"/>
    <col min="8" max="8" width="47" customWidth="1"/>
    <col min="9" max="9" width="60" customWidth="1"/>
    <col min="10" max="10" width="38" customWidth="1"/>
    <col min="11" max="11" width="53" customWidth="1"/>
    <col min="12" max="12" width="60" customWidth="1"/>
    <col min="13" max="13" width="52" customWidth="1"/>
    <col min="14" max="14" width="33" customWidth="1"/>
    <col min="15" max="15" width="48" customWidth="1"/>
    <col min="16" max="16" width="47" customWidth="1"/>
    <col min="17" max="17" width="60" customWidth="1"/>
    <col min="18" max="18" width="36" customWidth="1"/>
    <col min="19" max="19" width="51" customWidth="1"/>
    <col min="20" max="20" width="50" customWidth="1"/>
    <col min="21" max="21" width="60" customWidth="1"/>
  </cols>
  <sheetData>
    <row r="1" spans="1:21" ht="30" x14ac:dyDescent="0.25">
      <c r="A1" s="1" t="s">
        <v>0</v>
      </c>
      <c r="B1" s="1" t="s">
        <v>503</v>
      </c>
      <c r="C1" s="1" t="s">
        <v>504</v>
      </c>
      <c r="D1" s="1" t="s">
        <v>505</v>
      </c>
      <c r="E1" s="1" t="s">
        <v>506</v>
      </c>
      <c r="F1" s="1" t="s">
        <v>507</v>
      </c>
      <c r="G1" s="1" t="s">
        <v>508</v>
      </c>
      <c r="H1" s="1" t="s">
        <v>509</v>
      </c>
      <c r="I1" s="1" t="s">
        <v>510</v>
      </c>
      <c r="J1" s="1" t="s">
        <v>511</v>
      </c>
      <c r="K1" s="1" t="s">
        <v>512</v>
      </c>
      <c r="L1" s="1" t="s">
        <v>513</v>
      </c>
      <c r="M1" s="1" t="s">
        <v>514</v>
      </c>
      <c r="N1" s="1" t="s">
        <v>515</v>
      </c>
      <c r="O1" s="1" t="s">
        <v>516</v>
      </c>
      <c r="P1" s="1" t="s">
        <v>517</v>
      </c>
      <c r="Q1" s="1" t="s">
        <v>518</v>
      </c>
      <c r="R1" s="1" t="s">
        <v>519</v>
      </c>
      <c r="S1" s="1" t="s">
        <v>520</v>
      </c>
      <c r="T1" s="1" t="s">
        <v>521</v>
      </c>
      <c r="U1" s="1" t="s">
        <v>522</v>
      </c>
    </row>
    <row r="2" spans="1:21" x14ac:dyDescent="0.25">
      <c r="A2" s="1">
        <v>1997</v>
      </c>
      <c r="B2" s="1">
        <v>458</v>
      </c>
      <c r="C2" s="1">
        <v>107</v>
      </c>
      <c r="D2" s="1"/>
      <c r="E2" s="1"/>
      <c r="F2" s="1"/>
      <c r="G2" s="1"/>
      <c r="H2" s="1"/>
      <c r="I2" s="1"/>
      <c r="J2" s="1"/>
      <c r="K2" s="1"/>
      <c r="L2" s="1"/>
      <c r="M2" s="1"/>
      <c r="N2" s="1"/>
      <c r="O2" s="1"/>
      <c r="P2" s="1"/>
      <c r="Q2" s="1"/>
      <c r="R2" s="1"/>
      <c r="S2" s="1"/>
      <c r="T2" s="1"/>
      <c r="U2" s="1"/>
    </row>
    <row r="3" spans="1:21" x14ac:dyDescent="0.25">
      <c r="A3" s="1">
        <v>2002</v>
      </c>
      <c r="B3" s="1">
        <v>354</v>
      </c>
      <c r="C3" s="1">
        <v>96</v>
      </c>
      <c r="D3" s="1"/>
      <c r="E3" s="1"/>
      <c r="F3" s="1">
        <v>32</v>
      </c>
      <c r="G3" s="1">
        <v>14</v>
      </c>
      <c r="H3" s="1"/>
      <c r="I3" s="1"/>
      <c r="J3" s="1"/>
      <c r="K3" s="1"/>
      <c r="L3" s="1"/>
      <c r="M3" s="1"/>
      <c r="N3" s="1">
        <v>203</v>
      </c>
      <c r="O3" s="1">
        <v>87</v>
      </c>
      <c r="P3" s="1"/>
      <c r="Q3" s="1"/>
      <c r="R3" s="1">
        <v>118</v>
      </c>
      <c r="S3" s="1">
        <v>28</v>
      </c>
      <c r="T3" s="1"/>
      <c r="U3" s="1"/>
    </row>
    <row r="4" spans="1:21" x14ac:dyDescent="0.25">
      <c r="A4" s="1">
        <v>2007</v>
      </c>
      <c r="B4" s="1">
        <v>379</v>
      </c>
      <c r="C4" s="1">
        <v>138</v>
      </c>
      <c r="D4" s="1">
        <v>379</v>
      </c>
      <c r="E4" s="1">
        <v>138</v>
      </c>
      <c r="F4" s="1">
        <v>36</v>
      </c>
      <c r="G4" s="1">
        <v>20</v>
      </c>
      <c r="H4" s="1">
        <v>36</v>
      </c>
      <c r="I4" s="1">
        <v>20</v>
      </c>
      <c r="J4" s="1"/>
      <c r="K4" s="1"/>
      <c r="L4" s="1"/>
      <c r="M4" s="1"/>
      <c r="N4" s="1">
        <v>257</v>
      </c>
      <c r="O4" s="1">
        <v>119</v>
      </c>
      <c r="P4" s="1">
        <v>257</v>
      </c>
      <c r="Q4" s="1">
        <v>119</v>
      </c>
      <c r="R4" s="1">
        <v>86</v>
      </c>
      <c r="S4" s="1">
        <v>40</v>
      </c>
      <c r="T4" s="1">
        <v>86</v>
      </c>
      <c r="U4" s="1">
        <v>40</v>
      </c>
    </row>
    <row r="5" spans="1:21" x14ac:dyDescent="0.25">
      <c r="A5" s="1">
        <v>2012</v>
      </c>
      <c r="B5" s="1">
        <v>475</v>
      </c>
      <c r="C5" s="1">
        <v>158</v>
      </c>
      <c r="D5" s="1">
        <v>475</v>
      </c>
      <c r="E5" s="1">
        <v>158</v>
      </c>
      <c r="F5" s="1">
        <v>91</v>
      </c>
      <c r="G5" s="1">
        <v>37</v>
      </c>
      <c r="H5" s="1">
        <v>91</v>
      </c>
      <c r="I5" s="1">
        <v>37</v>
      </c>
      <c r="J5" s="1"/>
      <c r="K5" s="1"/>
      <c r="L5" s="1"/>
      <c r="M5" s="1"/>
      <c r="N5" s="1">
        <v>250</v>
      </c>
      <c r="O5" s="1">
        <v>117</v>
      </c>
      <c r="P5" s="1">
        <v>250</v>
      </c>
      <c r="Q5" s="1">
        <v>117</v>
      </c>
      <c r="R5" s="1">
        <v>135</v>
      </c>
      <c r="S5" s="1">
        <v>39</v>
      </c>
      <c r="T5" s="1">
        <v>135</v>
      </c>
      <c r="U5" s="1">
        <v>39</v>
      </c>
    </row>
    <row r="6" spans="1:21" x14ac:dyDescent="0.25">
      <c r="A6" s="1">
        <v>2013</v>
      </c>
      <c r="B6" s="1"/>
      <c r="C6" s="1"/>
      <c r="D6" s="1"/>
      <c r="E6" s="1"/>
      <c r="F6" s="1"/>
      <c r="G6" s="1"/>
      <c r="H6" s="1"/>
      <c r="I6" s="1"/>
      <c r="J6" s="1">
        <v>175</v>
      </c>
      <c r="K6" s="1">
        <v>70</v>
      </c>
      <c r="L6" s="1">
        <v>1.4</v>
      </c>
      <c r="M6" s="1">
        <v>242</v>
      </c>
      <c r="N6" s="1"/>
      <c r="O6" s="1"/>
      <c r="P6" s="1"/>
      <c r="Q6" s="1"/>
      <c r="R6" s="1"/>
      <c r="S6" s="1"/>
      <c r="T6" s="1"/>
      <c r="U6" s="1"/>
    </row>
    <row r="7" spans="1:21" x14ac:dyDescent="0.25">
      <c r="A7" s="1">
        <v>2017</v>
      </c>
      <c r="B7" s="1">
        <v>289</v>
      </c>
      <c r="C7" s="1">
        <v>122</v>
      </c>
      <c r="D7" s="1">
        <v>289</v>
      </c>
      <c r="E7" s="1">
        <v>122</v>
      </c>
      <c r="F7" s="1">
        <v>74</v>
      </c>
      <c r="G7" s="1">
        <v>37</v>
      </c>
      <c r="H7" s="1">
        <v>74</v>
      </c>
      <c r="I7" s="1">
        <v>37</v>
      </c>
      <c r="J7" s="1"/>
      <c r="K7" s="1"/>
      <c r="L7" s="1"/>
      <c r="M7" s="1"/>
      <c r="N7" s="1">
        <v>136</v>
      </c>
      <c r="O7" s="1">
        <v>82</v>
      </c>
      <c r="P7" s="1">
        <v>136</v>
      </c>
      <c r="Q7" s="1">
        <v>82</v>
      </c>
      <c r="R7" s="1">
        <v>78</v>
      </c>
      <c r="S7" s="1">
        <v>37</v>
      </c>
      <c r="T7" s="1">
        <v>78</v>
      </c>
      <c r="U7" s="1">
        <v>37</v>
      </c>
    </row>
    <row r="8" spans="1:21" x14ac:dyDescent="0.25">
      <c r="A8" s="1">
        <v>2018</v>
      </c>
      <c r="B8" s="1"/>
      <c r="C8" s="1"/>
      <c r="D8" s="1"/>
      <c r="E8" s="1"/>
      <c r="F8" s="1"/>
      <c r="G8" s="1"/>
      <c r="H8" s="1"/>
      <c r="I8" s="1"/>
      <c r="J8" s="1">
        <v>328</v>
      </c>
      <c r="K8" s="1">
        <v>85</v>
      </c>
      <c r="L8" s="1">
        <v>1.3</v>
      </c>
      <c r="M8" s="1">
        <v>200</v>
      </c>
      <c r="N8" s="1"/>
      <c r="O8" s="1"/>
      <c r="P8" s="1"/>
      <c r="Q8" s="1"/>
      <c r="R8" s="1"/>
      <c r="S8" s="1"/>
      <c r="T8" s="1"/>
      <c r="U8" s="1"/>
    </row>
    <row r="9" spans="1:21" x14ac:dyDescent="0.25">
      <c r="A9" s="1">
        <v>2022</v>
      </c>
      <c r="B9" s="1" t="s">
        <v>5</v>
      </c>
      <c r="C9" s="1">
        <v>166</v>
      </c>
      <c r="D9" s="1" t="s">
        <v>5</v>
      </c>
      <c r="E9" s="1">
        <v>166</v>
      </c>
      <c r="F9" s="1">
        <v>73</v>
      </c>
      <c r="G9" s="1">
        <v>74</v>
      </c>
      <c r="H9" s="1">
        <v>73</v>
      </c>
      <c r="I9" s="1">
        <v>74</v>
      </c>
      <c r="J9" s="1"/>
      <c r="K9" s="1"/>
      <c r="L9" s="1"/>
      <c r="M9" s="1"/>
      <c r="N9" s="1" t="s">
        <v>5</v>
      </c>
      <c r="O9" s="1">
        <v>126</v>
      </c>
      <c r="P9" s="1" t="s">
        <v>5</v>
      </c>
      <c r="Q9" s="1">
        <v>126</v>
      </c>
      <c r="R9" s="1">
        <v>66</v>
      </c>
      <c r="S9" s="1">
        <v>45</v>
      </c>
      <c r="T9" s="1">
        <v>66</v>
      </c>
      <c r="U9" s="1">
        <v>45</v>
      </c>
    </row>
    <row r="10" spans="1:21" x14ac:dyDescent="0.25">
      <c r="A10" s="1">
        <v>2023</v>
      </c>
      <c r="B10" s="1"/>
      <c r="C10" s="1"/>
      <c r="D10" s="1"/>
      <c r="E10" s="1"/>
      <c r="F10" s="1"/>
      <c r="G10" s="1"/>
      <c r="H10" s="1"/>
      <c r="I10" s="1"/>
      <c r="J10" s="1">
        <v>522</v>
      </c>
      <c r="K10" s="1">
        <v>93</v>
      </c>
      <c r="L10" s="1">
        <v>0.7</v>
      </c>
      <c r="M10" s="1"/>
      <c r="N10" s="1"/>
      <c r="O10" s="1"/>
      <c r="P10" s="1"/>
      <c r="Q10" s="1"/>
      <c r="R10" s="1"/>
      <c r="S10" s="1"/>
      <c r="T10" s="1"/>
      <c r="U10" s="1"/>
    </row>
  </sheetData>
  <pageMargins left="0.75" right="0.75" top="1" bottom="1" header="0.5" footer="0.5"/>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3" customWidth="1"/>
    <col min="3" max="3" width="37" customWidth="1"/>
    <col min="4" max="4" width="27" customWidth="1"/>
    <col min="5" max="5" width="38" customWidth="1"/>
    <col min="6" max="6" width="52" customWidth="1"/>
    <col min="7" max="7" width="42" customWidth="1"/>
  </cols>
  <sheetData>
    <row r="1" spans="1:7" ht="30" x14ac:dyDescent="0.25">
      <c r="A1" s="1" t="s">
        <v>0</v>
      </c>
      <c r="B1" s="1" t="s">
        <v>523</v>
      </c>
      <c r="C1" s="1" t="s">
        <v>524</v>
      </c>
      <c r="D1" s="1" t="s">
        <v>525</v>
      </c>
      <c r="E1" s="1" t="s">
        <v>526</v>
      </c>
      <c r="F1" s="1" t="s">
        <v>527</v>
      </c>
      <c r="G1" s="1" t="s">
        <v>528</v>
      </c>
    </row>
    <row r="2" spans="1:7" x14ac:dyDescent="0.25">
      <c r="A2" s="1">
        <v>1997</v>
      </c>
      <c r="B2" s="1"/>
      <c r="C2" s="1" t="s">
        <v>5</v>
      </c>
      <c r="D2" s="1"/>
      <c r="E2" s="1"/>
      <c r="F2" s="1">
        <v>204</v>
      </c>
      <c r="G2" s="1"/>
    </row>
    <row r="3" spans="1:7" x14ac:dyDescent="0.25">
      <c r="A3" s="1">
        <v>2002</v>
      </c>
      <c r="B3" s="1" t="s">
        <v>5</v>
      </c>
      <c r="C3" s="1" t="s">
        <v>5</v>
      </c>
      <c r="D3" s="1" t="s">
        <v>5</v>
      </c>
      <c r="E3" s="1">
        <v>137</v>
      </c>
      <c r="F3" s="1">
        <v>171</v>
      </c>
      <c r="G3" s="1">
        <v>50</v>
      </c>
    </row>
    <row r="4" spans="1:7" x14ac:dyDescent="0.25">
      <c r="A4" s="1">
        <v>2007</v>
      </c>
      <c r="B4" s="1">
        <v>146</v>
      </c>
      <c r="C4" s="1">
        <v>204</v>
      </c>
      <c r="D4" s="1">
        <v>58</v>
      </c>
      <c r="E4" s="1">
        <v>346</v>
      </c>
      <c r="F4" s="1">
        <v>427</v>
      </c>
      <c r="G4" s="1">
        <v>104</v>
      </c>
    </row>
    <row r="5" spans="1:7" x14ac:dyDescent="0.25">
      <c r="A5" s="1">
        <v>2012</v>
      </c>
      <c r="B5" s="1" t="s">
        <v>5</v>
      </c>
      <c r="C5" s="1">
        <v>110</v>
      </c>
      <c r="D5" s="1" t="s">
        <v>5</v>
      </c>
      <c r="E5" s="1">
        <v>201</v>
      </c>
      <c r="F5" s="1">
        <v>232</v>
      </c>
      <c r="G5" s="1">
        <v>57</v>
      </c>
    </row>
    <row r="6" spans="1:7" x14ac:dyDescent="0.25">
      <c r="A6" s="1">
        <v>2017</v>
      </c>
      <c r="B6" s="1">
        <v>114</v>
      </c>
      <c r="C6" s="1">
        <v>159</v>
      </c>
      <c r="D6" s="1">
        <v>45</v>
      </c>
      <c r="E6" s="1">
        <v>387</v>
      </c>
      <c r="F6" s="1">
        <v>508</v>
      </c>
      <c r="G6" s="1">
        <v>175</v>
      </c>
    </row>
    <row r="7" spans="1:7" x14ac:dyDescent="0.25">
      <c r="A7" s="1">
        <v>2022</v>
      </c>
      <c r="B7" s="1" t="s">
        <v>5</v>
      </c>
      <c r="C7" s="1" t="s">
        <v>5</v>
      </c>
      <c r="D7" s="1" t="s">
        <v>5</v>
      </c>
      <c r="E7" s="1">
        <v>496</v>
      </c>
      <c r="F7" s="1">
        <v>626</v>
      </c>
      <c r="G7" s="1">
        <v>178</v>
      </c>
    </row>
  </sheetData>
  <pageMargins left="0.75" right="0.75" top="1" bottom="1" header="0.5" footer="0.5"/>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8" customWidth="1"/>
    <col min="4" max="4" width="28" customWidth="1"/>
    <col min="5" max="5" width="39" customWidth="1"/>
    <col min="6" max="6" width="53" customWidth="1"/>
    <col min="7" max="7" width="43" customWidth="1"/>
  </cols>
  <sheetData>
    <row r="1" spans="1:7" ht="30" x14ac:dyDescent="0.25">
      <c r="A1" s="1" t="s">
        <v>0</v>
      </c>
      <c r="B1" s="1" t="s">
        <v>529</v>
      </c>
      <c r="C1" s="1" t="s">
        <v>530</v>
      </c>
      <c r="D1" s="1" t="s">
        <v>531</v>
      </c>
      <c r="E1" s="1" t="s">
        <v>532</v>
      </c>
      <c r="F1" s="1" t="s">
        <v>533</v>
      </c>
      <c r="G1" s="1" t="s">
        <v>534</v>
      </c>
    </row>
    <row r="2" spans="1:7" x14ac:dyDescent="0.25">
      <c r="A2" s="1">
        <v>2022</v>
      </c>
      <c r="B2" s="1" t="s">
        <v>5</v>
      </c>
      <c r="C2" s="1">
        <v>137</v>
      </c>
      <c r="D2" s="1" t="s">
        <v>5</v>
      </c>
      <c r="E2" s="1">
        <v>104</v>
      </c>
      <c r="F2" s="1">
        <v>148</v>
      </c>
      <c r="G2" s="1">
        <v>60</v>
      </c>
    </row>
  </sheetData>
  <pageMargins left="0.75" right="0.75" top="1" bottom="1" header="0.5" footer="0.5"/>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F3"/>
  <sheetViews>
    <sheetView workbookViewId="0">
      <pane ySplit="1" topLeftCell="A2" activePane="bottomLeft" state="frozen"/>
      <selection pane="bottomLeft"/>
    </sheetView>
  </sheetViews>
  <sheetFormatPr defaultRowHeight="15" x14ac:dyDescent="0.25"/>
  <cols>
    <col min="1" max="1" width="10" customWidth="1"/>
    <col min="2" max="2" width="30" customWidth="1"/>
    <col min="3" max="3" width="45" customWidth="1"/>
    <col min="4" max="5" width="41" customWidth="1"/>
    <col min="6" max="6" width="56" customWidth="1"/>
  </cols>
  <sheetData>
    <row r="1" spans="1:6" ht="30" x14ac:dyDescent="0.25">
      <c r="A1" s="1" t="s">
        <v>0</v>
      </c>
      <c r="B1" s="1" t="s">
        <v>535</v>
      </c>
      <c r="C1" s="1" t="s">
        <v>536</v>
      </c>
      <c r="D1" s="1" t="s">
        <v>537</v>
      </c>
      <c r="E1" s="1" t="s">
        <v>538</v>
      </c>
      <c r="F1" s="1" t="s">
        <v>539</v>
      </c>
    </row>
    <row r="2" spans="1:6" x14ac:dyDescent="0.25">
      <c r="A2" s="1">
        <v>1997</v>
      </c>
      <c r="B2" s="1">
        <v>12</v>
      </c>
      <c r="C2" s="1">
        <v>4</v>
      </c>
      <c r="D2" s="1" t="s">
        <v>5</v>
      </c>
      <c r="E2" s="1">
        <v>12</v>
      </c>
      <c r="F2" s="1">
        <v>4</v>
      </c>
    </row>
    <row r="3" spans="1:6" x14ac:dyDescent="0.25">
      <c r="A3" s="1">
        <v>2002</v>
      </c>
      <c r="B3" s="1" t="s">
        <v>5</v>
      </c>
      <c r="C3" s="1">
        <v>2</v>
      </c>
      <c r="D3" s="1" t="s">
        <v>5</v>
      </c>
      <c r="E3" s="1" t="s">
        <v>5</v>
      </c>
      <c r="F3" s="1">
        <v>1</v>
      </c>
    </row>
  </sheetData>
  <pageMargins left="0.75" right="0.75" top="1" bottom="1" header="0.5" footer="0.5"/>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5" customWidth="1"/>
    <col min="3" max="3" width="39" customWidth="1"/>
    <col min="4" max="4" width="29" customWidth="1"/>
    <col min="5" max="5" width="40" customWidth="1"/>
    <col min="6" max="6" width="54" customWidth="1"/>
    <col min="7" max="7" width="44" customWidth="1"/>
  </cols>
  <sheetData>
    <row r="1" spans="1:7" ht="30" x14ac:dyDescent="0.25">
      <c r="A1" s="1" t="s">
        <v>0</v>
      </c>
      <c r="B1" s="1" t="s">
        <v>540</v>
      </c>
      <c r="C1" s="1" t="s">
        <v>541</v>
      </c>
      <c r="D1" s="1" t="s">
        <v>542</v>
      </c>
      <c r="E1" s="1" t="s">
        <v>543</v>
      </c>
      <c r="F1" s="1" t="s">
        <v>544</v>
      </c>
      <c r="G1" s="1" t="s">
        <v>545</v>
      </c>
    </row>
    <row r="2" spans="1:7" x14ac:dyDescent="0.25">
      <c r="A2" s="1">
        <v>2022</v>
      </c>
      <c r="B2" s="1" t="s">
        <v>5</v>
      </c>
      <c r="C2" s="1">
        <v>471</v>
      </c>
      <c r="D2" s="1" t="s">
        <v>5</v>
      </c>
      <c r="E2" s="1">
        <v>307</v>
      </c>
      <c r="F2" s="1">
        <v>378</v>
      </c>
      <c r="G2" s="1">
        <v>113</v>
      </c>
    </row>
  </sheetData>
  <pageMargins left="0.75" right="0.75" top="1" bottom="1" header="0.5" footer="0.5"/>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2" customWidth="1"/>
    <col min="4" max="4" width="32" customWidth="1"/>
    <col min="5" max="5" width="43" customWidth="1"/>
    <col min="6" max="6" width="57" customWidth="1"/>
    <col min="7" max="7" width="47" customWidth="1"/>
  </cols>
  <sheetData>
    <row r="1" spans="1:7" ht="30" x14ac:dyDescent="0.25">
      <c r="A1" s="1" t="s">
        <v>0</v>
      </c>
      <c r="B1" s="1" t="s">
        <v>546</v>
      </c>
      <c r="C1" s="1" t="s">
        <v>547</v>
      </c>
      <c r="D1" s="1" t="s">
        <v>548</v>
      </c>
      <c r="E1" s="1" t="s">
        <v>549</v>
      </c>
      <c r="F1" s="1" t="s">
        <v>550</v>
      </c>
      <c r="G1" s="1" t="s">
        <v>551</v>
      </c>
    </row>
    <row r="2" spans="1:7" x14ac:dyDescent="0.25">
      <c r="A2" s="1">
        <v>1997</v>
      </c>
      <c r="B2" s="1"/>
      <c r="C2" s="1">
        <v>20571</v>
      </c>
      <c r="D2" s="1"/>
      <c r="E2" s="1"/>
      <c r="F2" s="1">
        <v>1153</v>
      </c>
      <c r="G2" s="1"/>
    </row>
    <row r="3" spans="1:7" x14ac:dyDescent="0.25">
      <c r="A3" s="1">
        <v>2002</v>
      </c>
      <c r="B3" s="1">
        <v>17772</v>
      </c>
      <c r="C3" s="1">
        <v>18469</v>
      </c>
      <c r="D3" s="1">
        <v>697</v>
      </c>
      <c r="E3" s="1">
        <v>841</v>
      </c>
      <c r="F3" s="1">
        <v>900</v>
      </c>
      <c r="G3" s="1">
        <v>200</v>
      </c>
    </row>
    <row r="4" spans="1:7" x14ac:dyDescent="0.25">
      <c r="A4" s="1">
        <v>2007</v>
      </c>
      <c r="B4" s="1">
        <v>16630</v>
      </c>
      <c r="C4" s="1">
        <v>17628</v>
      </c>
      <c r="D4" s="1">
        <v>997</v>
      </c>
      <c r="E4" s="1">
        <v>942</v>
      </c>
      <c r="F4" s="1">
        <v>1011</v>
      </c>
      <c r="G4" s="1">
        <v>178</v>
      </c>
    </row>
    <row r="5" spans="1:7" x14ac:dyDescent="0.25">
      <c r="A5" s="1">
        <v>2012</v>
      </c>
      <c r="B5" s="1">
        <v>16362</v>
      </c>
      <c r="C5" s="1">
        <v>18006</v>
      </c>
      <c r="D5" s="1">
        <v>1644</v>
      </c>
      <c r="E5" s="1">
        <v>794</v>
      </c>
      <c r="F5" s="1">
        <v>849</v>
      </c>
      <c r="G5" s="1">
        <v>195</v>
      </c>
    </row>
    <row r="6" spans="1:7" x14ac:dyDescent="0.25">
      <c r="A6" s="1">
        <v>2017</v>
      </c>
      <c r="B6" s="1">
        <v>17424</v>
      </c>
      <c r="C6" s="1">
        <v>18170</v>
      </c>
      <c r="D6" s="1">
        <v>747</v>
      </c>
      <c r="E6" s="1">
        <v>749</v>
      </c>
      <c r="F6" s="1">
        <v>835</v>
      </c>
      <c r="G6" s="1">
        <v>187</v>
      </c>
    </row>
    <row r="7" spans="1:7" x14ac:dyDescent="0.25">
      <c r="A7" s="1">
        <v>2022</v>
      </c>
      <c r="B7" s="1">
        <v>16245</v>
      </c>
      <c r="C7" s="1">
        <v>16894</v>
      </c>
      <c r="D7" s="1">
        <v>649</v>
      </c>
      <c r="E7" s="1">
        <v>584</v>
      </c>
      <c r="F7" s="1">
        <v>646</v>
      </c>
      <c r="G7" s="1">
        <v>138</v>
      </c>
    </row>
  </sheetData>
  <pageMargins left="0.75" right="0.75" top="1" bottom="1" header="0.5" footer="0.5"/>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5" customWidth="1"/>
    <col min="3" max="3" width="39" customWidth="1"/>
    <col min="4" max="4" width="29" customWidth="1"/>
    <col min="5" max="5" width="40" customWidth="1"/>
    <col min="6" max="6" width="54" customWidth="1"/>
    <col min="7" max="7" width="44" customWidth="1"/>
  </cols>
  <sheetData>
    <row r="1" spans="1:7" ht="30" x14ac:dyDescent="0.25">
      <c r="A1" s="1" t="s">
        <v>0</v>
      </c>
      <c r="B1" s="1" t="s">
        <v>552</v>
      </c>
      <c r="C1" s="1" t="s">
        <v>553</v>
      </c>
      <c r="D1" s="1" t="s">
        <v>554</v>
      </c>
      <c r="E1" s="1" t="s">
        <v>555</v>
      </c>
      <c r="F1" s="1" t="s">
        <v>556</v>
      </c>
      <c r="G1" s="1" t="s">
        <v>557</v>
      </c>
    </row>
    <row r="2" spans="1:7" x14ac:dyDescent="0.25">
      <c r="A2" s="1">
        <v>1997</v>
      </c>
      <c r="B2" s="1"/>
      <c r="C2" s="1" t="s">
        <v>5</v>
      </c>
      <c r="D2" s="1"/>
      <c r="E2" s="1"/>
      <c r="F2" s="1">
        <v>171</v>
      </c>
      <c r="G2" s="1"/>
    </row>
    <row r="3" spans="1:7" x14ac:dyDescent="0.25">
      <c r="A3" s="1">
        <v>2002</v>
      </c>
      <c r="B3" s="1" t="s">
        <v>5</v>
      </c>
      <c r="C3" s="1" t="s">
        <v>5</v>
      </c>
      <c r="D3" s="1">
        <v>166</v>
      </c>
      <c r="E3" s="1">
        <v>156</v>
      </c>
      <c r="F3" s="1">
        <v>212</v>
      </c>
      <c r="G3" s="1">
        <v>96</v>
      </c>
    </row>
    <row r="4" spans="1:7" x14ac:dyDescent="0.25">
      <c r="A4" s="1">
        <v>2007</v>
      </c>
      <c r="B4" s="1" t="s">
        <v>5</v>
      </c>
      <c r="C4" s="1" t="s">
        <v>5</v>
      </c>
      <c r="D4" s="1">
        <v>205</v>
      </c>
      <c r="E4" s="1">
        <v>345</v>
      </c>
      <c r="F4" s="1">
        <v>438</v>
      </c>
      <c r="G4" s="1">
        <v>165</v>
      </c>
    </row>
    <row r="5" spans="1:7" x14ac:dyDescent="0.25">
      <c r="A5" s="1">
        <v>2012</v>
      </c>
      <c r="B5" s="1">
        <v>219</v>
      </c>
      <c r="C5" s="1">
        <v>327</v>
      </c>
      <c r="D5" s="1">
        <v>108</v>
      </c>
      <c r="E5" s="1">
        <v>222</v>
      </c>
      <c r="F5" s="1">
        <v>281</v>
      </c>
      <c r="G5" s="1">
        <v>96</v>
      </c>
    </row>
    <row r="6" spans="1:7" x14ac:dyDescent="0.25">
      <c r="A6" s="1">
        <v>2017</v>
      </c>
      <c r="B6" s="1">
        <v>296</v>
      </c>
      <c r="C6" s="1">
        <v>366</v>
      </c>
      <c r="D6" s="1">
        <v>70</v>
      </c>
      <c r="E6" s="1">
        <v>358</v>
      </c>
      <c r="F6" s="1">
        <v>469</v>
      </c>
      <c r="G6" s="1">
        <v>163</v>
      </c>
    </row>
    <row r="7" spans="1:7" x14ac:dyDescent="0.25">
      <c r="A7" s="1">
        <v>2022</v>
      </c>
      <c r="B7" s="1" t="s">
        <v>5</v>
      </c>
      <c r="C7" s="1">
        <v>497</v>
      </c>
      <c r="D7" s="1" t="s">
        <v>5</v>
      </c>
      <c r="E7" s="1">
        <v>464</v>
      </c>
      <c r="F7" s="1">
        <v>543</v>
      </c>
      <c r="G7" s="1">
        <v>162</v>
      </c>
    </row>
  </sheetData>
  <pageMargins left="0.75" right="0.75" top="1" bottom="1" header="0.5" footer="0.5"/>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7"/>
  <sheetViews>
    <sheetView workbookViewId="0">
      <pane ySplit="1" topLeftCell="A2" activePane="bottomLeft" state="frozen"/>
      <selection pane="bottomLeft"/>
    </sheetView>
  </sheetViews>
  <sheetFormatPr defaultRowHeight="15" x14ac:dyDescent="0.25"/>
  <cols>
    <col min="1" max="1" width="10" customWidth="1"/>
    <col min="2" max="2" width="37" customWidth="1"/>
    <col min="3" max="3" width="52" customWidth="1"/>
    <col min="4" max="4" width="51" customWidth="1"/>
    <col min="5" max="5" width="60" customWidth="1"/>
    <col min="6" max="6" width="36" customWidth="1"/>
    <col min="7" max="7" width="51" customWidth="1"/>
    <col min="8" max="8" width="50" customWidth="1"/>
    <col min="9" max="9" width="60" customWidth="1"/>
    <col min="10" max="10" width="38" customWidth="1"/>
    <col min="11" max="11" width="53" customWidth="1"/>
    <col min="12" max="12" width="52" customWidth="1"/>
    <col min="13" max="13" width="60" customWidth="1"/>
  </cols>
  <sheetData>
    <row r="1" spans="1:13" ht="30" x14ac:dyDescent="0.25">
      <c r="A1" s="1" t="s">
        <v>0</v>
      </c>
      <c r="B1" s="1" t="s">
        <v>558</v>
      </c>
      <c r="C1" s="1" t="s">
        <v>559</v>
      </c>
      <c r="D1" s="1" t="s">
        <v>560</v>
      </c>
      <c r="E1" s="1" t="s">
        <v>561</v>
      </c>
      <c r="F1" s="1" t="s">
        <v>562</v>
      </c>
      <c r="G1" s="1" t="s">
        <v>563</v>
      </c>
      <c r="H1" s="1" t="s">
        <v>564</v>
      </c>
      <c r="I1" s="1" t="s">
        <v>565</v>
      </c>
      <c r="J1" s="1" t="s">
        <v>566</v>
      </c>
      <c r="K1" s="1" t="s">
        <v>567</v>
      </c>
      <c r="L1" s="1" t="s">
        <v>568</v>
      </c>
      <c r="M1" s="1" t="s">
        <v>569</v>
      </c>
    </row>
    <row r="2" spans="1:13" x14ac:dyDescent="0.25">
      <c r="A2" s="1">
        <v>1997</v>
      </c>
      <c r="B2" s="1" t="s">
        <v>5</v>
      </c>
      <c r="C2" s="1">
        <v>1</v>
      </c>
      <c r="D2" s="1"/>
      <c r="E2" s="1"/>
      <c r="F2" s="1" t="s">
        <v>5</v>
      </c>
      <c r="G2" s="1">
        <v>2</v>
      </c>
      <c r="H2" s="1"/>
      <c r="I2" s="1"/>
      <c r="J2" s="1" t="s">
        <v>5</v>
      </c>
      <c r="K2" s="1">
        <v>15</v>
      </c>
      <c r="L2" s="1"/>
      <c r="M2" s="1"/>
    </row>
    <row r="3" spans="1:13" x14ac:dyDescent="0.25">
      <c r="A3" s="1">
        <v>2002</v>
      </c>
      <c r="B3" s="1" t="s">
        <v>5</v>
      </c>
      <c r="C3" s="1">
        <v>2</v>
      </c>
      <c r="D3" s="1"/>
      <c r="E3" s="1"/>
      <c r="F3" s="1" t="s">
        <v>5</v>
      </c>
      <c r="G3" s="1">
        <v>2</v>
      </c>
      <c r="H3" s="1"/>
      <c r="I3" s="1"/>
      <c r="J3" s="1">
        <v>631</v>
      </c>
      <c r="K3" s="1">
        <v>14</v>
      </c>
      <c r="L3" s="1"/>
      <c r="M3" s="1"/>
    </row>
    <row r="4" spans="1:13" x14ac:dyDescent="0.25">
      <c r="A4" s="1">
        <v>2007</v>
      </c>
      <c r="B4" s="1" t="s">
        <v>5</v>
      </c>
      <c r="C4" s="1">
        <v>1</v>
      </c>
      <c r="D4" s="1" t="s">
        <v>5</v>
      </c>
      <c r="E4" s="1">
        <v>1</v>
      </c>
      <c r="F4" s="1" t="s">
        <v>5</v>
      </c>
      <c r="G4" s="1">
        <v>1</v>
      </c>
      <c r="H4" s="1" t="s">
        <v>5</v>
      </c>
      <c r="I4" s="1">
        <v>1</v>
      </c>
      <c r="J4" s="1" t="s">
        <v>5</v>
      </c>
      <c r="K4" s="1">
        <v>4</v>
      </c>
      <c r="L4" s="1" t="s">
        <v>5</v>
      </c>
      <c r="M4" s="1">
        <v>4</v>
      </c>
    </row>
    <row r="5" spans="1:13" x14ac:dyDescent="0.25">
      <c r="A5" s="1">
        <v>2012</v>
      </c>
      <c r="B5" s="1" t="s">
        <v>5</v>
      </c>
      <c r="C5" s="1">
        <v>1</v>
      </c>
      <c r="D5" s="1" t="s">
        <v>5</v>
      </c>
      <c r="E5" s="1">
        <v>1</v>
      </c>
      <c r="F5" s="1" t="s">
        <v>5</v>
      </c>
      <c r="G5" s="1">
        <v>5</v>
      </c>
      <c r="H5" s="1" t="s">
        <v>5</v>
      </c>
      <c r="I5" s="1">
        <v>5</v>
      </c>
      <c r="J5" s="1" t="s">
        <v>5</v>
      </c>
      <c r="K5" s="1">
        <v>9</v>
      </c>
      <c r="L5" s="1" t="s">
        <v>5</v>
      </c>
      <c r="M5" s="1">
        <v>9</v>
      </c>
    </row>
    <row r="6" spans="1:13" x14ac:dyDescent="0.25">
      <c r="A6" s="1">
        <v>2017</v>
      </c>
      <c r="B6" s="1" t="s">
        <v>5</v>
      </c>
      <c r="C6" s="1">
        <v>1</v>
      </c>
      <c r="D6" s="1" t="s">
        <v>5</v>
      </c>
      <c r="E6" s="1">
        <v>1</v>
      </c>
      <c r="F6" s="1" t="s">
        <v>5</v>
      </c>
      <c r="G6" s="1">
        <v>4</v>
      </c>
      <c r="H6" s="1" t="s">
        <v>5</v>
      </c>
      <c r="I6" s="1">
        <v>4</v>
      </c>
      <c r="J6" s="1" t="s">
        <v>5</v>
      </c>
      <c r="K6" s="1">
        <v>8</v>
      </c>
      <c r="L6" s="1" t="s">
        <v>5</v>
      </c>
      <c r="M6" s="1">
        <v>8</v>
      </c>
    </row>
    <row r="7" spans="1:13" x14ac:dyDescent="0.25">
      <c r="A7" s="1">
        <v>2022</v>
      </c>
      <c r="B7" s="1" t="s">
        <v>5</v>
      </c>
      <c r="C7" s="1">
        <v>1</v>
      </c>
      <c r="D7" s="1" t="s">
        <v>5</v>
      </c>
      <c r="E7" s="1">
        <v>1</v>
      </c>
      <c r="F7" s="1" t="s">
        <v>5</v>
      </c>
      <c r="G7" s="1">
        <v>1</v>
      </c>
      <c r="H7" s="1" t="s">
        <v>5</v>
      </c>
      <c r="I7" s="1">
        <v>1</v>
      </c>
      <c r="J7" s="1" t="s">
        <v>5</v>
      </c>
      <c r="K7" s="1">
        <v>27</v>
      </c>
      <c r="L7" s="1" t="s">
        <v>5</v>
      </c>
      <c r="M7" s="1">
        <v>27</v>
      </c>
    </row>
  </sheetData>
  <pageMargins left="0.75" right="0.75" top="1" bottom="1" header="0.5" footer="0.5"/>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4"/>
  <sheetViews>
    <sheetView workbookViewId="0">
      <pane ySplit="1" topLeftCell="A2" activePane="bottomLeft" state="frozen"/>
      <selection pane="bottomLeft"/>
    </sheetView>
  </sheetViews>
  <sheetFormatPr defaultRowHeight="15" x14ac:dyDescent="0.25"/>
  <cols>
    <col min="1" max="1" width="10" customWidth="1"/>
    <col min="2" max="2" width="29" customWidth="1"/>
    <col min="3" max="3" width="44" customWidth="1"/>
    <col min="4" max="5" width="40" customWidth="1"/>
    <col min="6" max="6" width="55" customWidth="1"/>
    <col min="7" max="7" width="51" customWidth="1"/>
    <col min="8" max="8" width="36" customWidth="1"/>
    <col min="9" max="9" width="51" customWidth="1"/>
    <col min="10" max="11" width="47" customWidth="1"/>
    <col min="12" max="12" width="60" customWidth="1"/>
  </cols>
  <sheetData>
    <row r="1" spans="1:12" ht="30" x14ac:dyDescent="0.25">
      <c r="A1" s="1" t="s">
        <v>0</v>
      </c>
      <c r="B1" s="1" t="s">
        <v>570</v>
      </c>
      <c r="C1" s="1" t="s">
        <v>571</v>
      </c>
      <c r="D1" s="1" t="s">
        <v>572</v>
      </c>
      <c r="E1" s="1" t="s">
        <v>573</v>
      </c>
      <c r="F1" s="1" t="s">
        <v>574</v>
      </c>
      <c r="G1" s="1" t="s">
        <v>575</v>
      </c>
      <c r="H1" s="1" t="s">
        <v>576</v>
      </c>
      <c r="I1" s="1" t="s">
        <v>577</v>
      </c>
      <c r="J1" s="1" t="s">
        <v>578</v>
      </c>
      <c r="K1" s="1" t="s">
        <v>579</v>
      </c>
      <c r="L1" s="1" t="s">
        <v>580</v>
      </c>
    </row>
    <row r="2" spans="1:12" x14ac:dyDescent="0.25">
      <c r="A2" s="1">
        <v>2012</v>
      </c>
      <c r="B2" s="1" t="s">
        <v>5</v>
      </c>
      <c r="C2" s="1">
        <v>2</v>
      </c>
      <c r="D2" s="1" t="s">
        <v>5</v>
      </c>
      <c r="E2" s="1" t="s">
        <v>5</v>
      </c>
      <c r="F2" s="1">
        <v>2</v>
      </c>
      <c r="G2" s="1" t="s">
        <v>5</v>
      </c>
      <c r="H2" s="1"/>
      <c r="I2" s="1"/>
      <c r="J2" s="1"/>
      <c r="K2" s="1"/>
      <c r="L2" s="1"/>
    </row>
    <row r="3" spans="1:12" x14ac:dyDescent="0.25">
      <c r="A3" s="1">
        <v>2017</v>
      </c>
      <c r="B3" s="1"/>
      <c r="C3" s="1"/>
      <c r="D3" s="1"/>
      <c r="E3" s="1"/>
      <c r="F3" s="1"/>
      <c r="G3" s="1"/>
      <c r="H3" s="1" t="s">
        <v>5</v>
      </c>
      <c r="I3" s="1">
        <v>2</v>
      </c>
      <c r="J3" s="1" t="s">
        <v>5</v>
      </c>
      <c r="K3" s="1" t="s">
        <v>5</v>
      </c>
      <c r="L3" s="1">
        <v>2</v>
      </c>
    </row>
    <row r="4" spans="1:12" x14ac:dyDescent="0.25">
      <c r="A4" s="1">
        <v>2022</v>
      </c>
      <c r="B4" s="1"/>
      <c r="C4" s="1"/>
      <c r="D4" s="1"/>
      <c r="E4" s="1"/>
      <c r="F4" s="1"/>
      <c r="G4" s="1"/>
      <c r="H4" s="1">
        <v>8</v>
      </c>
      <c r="I4" s="1">
        <v>8</v>
      </c>
      <c r="J4" s="1">
        <v>612</v>
      </c>
      <c r="K4" s="1"/>
      <c r="L4" s="1"/>
    </row>
  </sheetData>
  <pageMargins left="0.75" right="0.75" top="1" bottom="1" header="0.5" footer="0.5"/>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6" customWidth="1"/>
    <col min="3" max="3" width="40" customWidth="1"/>
    <col min="4" max="4" width="30" customWidth="1"/>
    <col min="5" max="5" width="41" customWidth="1"/>
    <col min="6" max="6" width="55" customWidth="1"/>
    <col min="7" max="7" width="45" customWidth="1"/>
  </cols>
  <sheetData>
    <row r="1" spans="1:7" ht="30" x14ac:dyDescent="0.25">
      <c r="A1" s="1" t="s">
        <v>0</v>
      </c>
      <c r="B1" s="1" t="s">
        <v>27</v>
      </c>
      <c r="C1" s="1" t="s">
        <v>28</v>
      </c>
      <c r="D1" s="1" t="s">
        <v>29</v>
      </c>
      <c r="E1" s="1" t="s">
        <v>30</v>
      </c>
      <c r="F1" s="1" t="s">
        <v>31</v>
      </c>
      <c r="G1" s="1" t="s">
        <v>32</v>
      </c>
    </row>
    <row r="2" spans="1:7" x14ac:dyDescent="0.25">
      <c r="A2" s="1">
        <v>1997</v>
      </c>
      <c r="B2" s="1"/>
      <c r="C2" s="1">
        <v>576</v>
      </c>
      <c r="D2" s="1"/>
      <c r="E2" s="1"/>
      <c r="F2" s="1">
        <v>519</v>
      </c>
      <c r="G2" s="1"/>
    </row>
    <row r="3" spans="1:7" x14ac:dyDescent="0.25">
      <c r="A3" s="1">
        <v>2002</v>
      </c>
      <c r="B3" s="1" t="s">
        <v>5</v>
      </c>
      <c r="C3" s="1">
        <v>628</v>
      </c>
      <c r="D3" s="1" t="s">
        <v>5</v>
      </c>
      <c r="E3" s="1">
        <v>488</v>
      </c>
      <c r="F3" s="1">
        <v>601</v>
      </c>
      <c r="G3" s="1">
        <v>211</v>
      </c>
    </row>
    <row r="4" spans="1:7" x14ac:dyDescent="0.25">
      <c r="A4" s="1">
        <v>2007</v>
      </c>
      <c r="B4" s="1">
        <v>735</v>
      </c>
      <c r="C4" s="1">
        <v>974</v>
      </c>
      <c r="D4" s="1">
        <v>240</v>
      </c>
      <c r="E4" s="1">
        <v>858</v>
      </c>
      <c r="F4" s="1">
        <v>1047</v>
      </c>
      <c r="G4" s="1">
        <v>326</v>
      </c>
    </row>
    <row r="5" spans="1:7" x14ac:dyDescent="0.25">
      <c r="A5" s="1">
        <v>2012</v>
      </c>
      <c r="B5" s="1">
        <v>564</v>
      </c>
      <c r="C5" s="1">
        <v>726</v>
      </c>
      <c r="D5" s="1">
        <v>162</v>
      </c>
      <c r="E5" s="1">
        <v>656</v>
      </c>
      <c r="F5" s="1">
        <v>781</v>
      </c>
      <c r="G5" s="1">
        <v>251</v>
      </c>
    </row>
    <row r="6" spans="1:7" x14ac:dyDescent="0.25">
      <c r="A6" s="1">
        <v>2017</v>
      </c>
      <c r="B6" s="1">
        <v>729</v>
      </c>
      <c r="C6" s="1">
        <v>922</v>
      </c>
      <c r="D6" s="1">
        <v>193</v>
      </c>
      <c r="E6" s="1">
        <v>909</v>
      </c>
      <c r="F6" s="1">
        <v>1124</v>
      </c>
      <c r="G6" s="1">
        <v>421</v>
      </c>
    </row>
    <row r="7" spans="1:7" x14ac:dyDescent="0.25">
      <c r="A7" s="1">
        <v>2022</v>
      </c>
      <c r="B7" s="1" t="s">
        <v>5</v>
      </c>
      <c r="C7" s="1">
        <v>810</v>
      </c>
      <c r="D7" s="1" t="s">
        <v>5</v>
      </c>
      <c r="E7" s="1">
        <v>801</v>
      </c>
      <c r="F7" s="1">
        <v>941</v>
      </c>
      <c r="G7" s="1">
        <v>319</v>
      </c>
    </row>
  </sheetData>
  <pageMargins left="0.75" right="0.75" top="1" bottom="1" header="0.5" footer="0.5"/>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26" customWidth="1"/>
    <col min="4" max="4" width="32" customWidth="1"/>
    <col min="5" max="5" width="43" customWidth="1"/>
    <col min="6" max="6" width="41" customWidth="1"/>
    <col min="7" max="7" width="47" customWidth="1"/>
  </cols>
  <sheetData>
    <row r="1" spans="1:7" ht="30" x14ac:dyDescent="0.25">
      <c r="A1" s="1" t="s">
        <v>0</v>
      </c>
      <c r="B1" s="1" t="s">
        <v>581</v>
      </c>
      <c r="C1" s="1" t="s">
        <v>582</v>
      </c>
      <c r="D1" s="1" t="s">
        <v>583</v>
      </c>
      <c r="E1" s="1" t="s">
        <v>584</v>
      </c>
      <c r="F1" s="1" t="s">
        <v>585</v>
      </c>
      <c r="G1" s="1" t="s">
        <v>586</v>
      </c>
    </row>
    <row r="2" spans="1:7" x14ac:dyDescent="0.25">
      <c r="A2" s="1">
        <v>2022</v>
      </c>
      <c r="B2" s="1" t="s">
        <v>18</v>
      </c>
      <c r="C2" s="1">
        <v>7</v>
      </c>
      <c r="D2" s="1">
        <v>7</v>
      </c>
      <c r="E2" s="1">
        <v>4</v>
      </c>
      <c r="F2" s="1">
        <v>10</v>
      </c>
      <c r="G2" s="1">
        <v>9</v>
      </c>
    </row>
  </sheetData>
  <pageMargins left="0.75" right="0.75" top="1" bottom="1" header="0.5" footer="0.5"/>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E2"/>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2" customWidth="1"/>
    <col min="4" max="4" width="43" customWidth="1"/>
    <col min="5" max="5" width="57" customWidth="1"/>
  </cols>
  <sheetData>
    <row r="1" spans="1:5" ht="30" x14ac:dyDescent="0.25">
      <c r="A1" s="1" t="s">
        <v>0</v>
      </c>
      <c r="B1" s="1" t="s">
        <v>587</v>
      </c>
      <c r="C1" s="1" t="s">
        <v>588</v>
      </c>
      <c r="D1" s="1" t="s">
        <v>589</v>
      </c>
      <c r="E1" s="1" t="s">
        <v>590</v>
      </c>
    </row>
    <row r="2" spans="1:5" x14ac:dyDescent="0.25">
      <c r="A2" s="1">
        <v>2022</v>
      </c>
      <c r="B2" s="1">
        <v>2</v>
      </c>
      <c r="C2" s="1">
        <v>2</v>
      </c>
      <c r="D2" s="1">
        <v>10</v>
      </c>
      <c r="E2" s="1">
        <v>10</v>
      </c>
    </row>
  </sheetData>
  <pageMargins left="0.75" right="0.75" top="1" bottom="1" header="0.5" footer="0.5"/>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6"/>
  <sheetViews>
    <sheetView workbookViewId="0">
      <pane ySplit="1" topLeftCell="A2" activePane="bottomLeft" state="frozen"/>
      <selection pane="bottomLeft"/>
    </sheetView>
  </sheetViews>
  <sheetFormatPr defaultRowHeight="15" x14ac:dyDescent="0.25"/>
  <cols>
    <col min="1" max="1" width="10" customWidth="1"/>
    <col min="2" max="2" width="51" customWidth="1"/>
    <col min="3" max="3" width="60" customWidth="1"/>
    <col min="4" max="4" width="55" customWidth="1"/>
    <col min="5" max="7" width="60" customWidth="1"/>
  </cols>
  <sheetData>
    <row r="1" spans="1:7" ht="30" x14ac:dyDescent="0.25">
      <c r="A1" s="1" t="s">
        <v>0</v>
      </c>
      <c r="B1" s="1" t="s">
        <v>591</v>
      </c>
      <c r="C1" s="1" t="s">
        <v>592</v>
      </c>
      <c r="D1" s="1" t="s">
        <v>593</v>
      </c>
      <c r="E1" s="1" t="s">
        <v>594</v>
      </c>
      <c r="F1" s="1" t="s">
        <v>595</v>
      </c>
      <c r="G1" s="1" t="s">
        <v>596</v>
      </c>
    </row>
    <row r="2" spans="1:7" x14ac:dyDescent="0.25">
      <c r="A2" s="1">
        <v>2002</v>
      </c>
      <c r="B2" s="1">
        <v>12397</v>
      </c>
      <c r="C2" s="1">
        <v>15735</v>
      </c>
      <c r="D2" s="1">
        <v>3339</v>
      </c>
      <c r="E2" s="1">
        <v>2155</v>
      </c>
      <c r="F2" s="1">
        <v>2381</v>
      </c>
      <c r="G2" s="1">
        <v>944</v>
      </c>
    </row>
    <row r="3" spans="1:7" x14ac:dyDescent="0.25">
      <c r="A3" s="1">
        <v>2007</v>
      </c>
      <c r="B3" s="1">
        <v>14487</v>
      </c>
      <c r="C3" s="1">
        <v>18021</v>
      </c>
      <c r="D3" s="1">
        <v>3534</v>
      </c>
      <c r="E3" s="1">
        <v>3674</v>
      </c>
      <c r="F3" s="1">
        <v>3903</v>
      </c>
      <c r="G3" s="1">
        <v>1274</v>
      </c>
    </row>
    <row r="4" spans="1:7" x14ac:dyDescent="0.25">
      <c r="A4" s="1">
        <v>2012</v>
      </c>
      <c r="B4" s="1">
        <v>13723</v>
      </c>
      <c r="C4" s="1">
        <v>16778</v>
      </c>
      <c r="D4" s="1">
        <v>3055</v>
      </c>
      <c r="E4" s="1">
        <v>2827</v>
      </c>
      <c r="F4" s="1">
        <v>3074</v>
      </c>
      <c r="G4" s="1">
        <v>1194</v>
      </c>
    </row>
    <row r="5" spans="1:7" x14ac:dyDescent="0.25">
      <c r="A5" s="1">
        <v>2017</v>
      </c>
      <c r="B5" s="1">
        <v>15269</v>
      </c>
      <c r="C5" s="1">
        <v>19781</v>
      </c>
      <c r="D5" s="1">
        <v>4512</v>
      </c>
      <c r="E5" s="1">
        <v>3115</v>
      </c>
      <c r="F5" s="1">
        <v>3462</v>
      </c>
      <c r="G5" s="1">
        <v>1263</v>
      </c>
    </row>
    <row r="6" spans="1:7" x14ac:dyDescent="0.25">
      <c r="A6" s="1">
        <v>2022</v>
      </c>
      <c r="B6" s="1">
        <v>14984</v>
      </c>
      <c r="C6" s="1">
        <v>18624</v>
      </c>
      <c r="D6" s="1">
        <v>3639</v>
      </c>
      <c r="E6" s="1">
        <v>2752</v>
      </c>
      <c r="F6" s="1">
        <v>3017</v>
      </c>
      <c r="G6" s="1">
        <v>1091</v>
      </c>
    </row>
  </sheetData>
  <pageMargins left="0.75" right="0.75" top="1" bottom="1" header="0.5" footer="0.5"/>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51" customWidth="1"/>
    <col min="3" max="3" width="60" customWidth="1"/>
    <col min="4" max="4" width="55" customWidth="1"/>
    <col min="5" max="7" width="60" customWidth="1"/>
  </cols>
  <sheetData>
    <row r="1" spans="1:7" ht="30" x14ac:dyDescent="0.25">
      <c r="A1" s="1" t="s">
        <v>0</v>
      </c>
      <c r="B1" s="1" t="s">
        <v>597</v>
      </c>
      <c r="C1" s="1" t="s">
        <v>598</v>
      </c>
      <c r="D1" s="1" t="s">
        <v>599</v>
      </c>
      <c r="E1" s="1" t="s">
        <v>600</v>
      </c>
      <c r="F1" s="1" t="s">
        <v>601</v>
      </c>
      <c r="G1" s="1" t="s">
        <v>602</v>
      </c>
    </row>
    <row r="2" spans="1:7" x14ac:dyDescent="0.25">
      <c r="A2" s="1">
        <v>1997</v>
      </c>
      <c r="B2" s="1"/>
      <c r="C2" s="1">
        <v>341</v>
      </c>
      <c r="D2" s="1"/>
      <c r="E2" s="1"/>
      <c r="F2" s="1">
        <v>72</v>
      </c>
      <c r="G2" s="1"/>
    </row>
    <row r="3" spans="1:7" x14ac:dyDescent="0.25">
      <c r="A3" s="1">
        <v>2002</v>
      </c>
      <c r="B3" s="1">
        <v>713</v>
      </c>
      <c r="C3" s="1">
        <v>1246</v>
      </c>
      <c r="D3" s="1">
        <v>533</v>
      </c>
      <c r="E3" s="1">
        <v>259</v>
      </c>
      <c r="F3" s="1">
        <v>366</v>
      </c>
      <c r="G3" s="1">
        <v>201</v>
      </c>
    </row>
    <row r="4" spans="1:7" x14ac:dyDescent="0.25">
      <c r="A4" s="1">
        <v>2007</v>
      </c>
      <c r="B4" s="1">
        <v>2389</v>
      </c>
      <c r="C4" s="1">
        <v>3301</v>
      </c>
      <c r="D4" s="1">
        <v>912</v>
      </c>
      <c r="E4" s="1">
        <v>1046</v>
      </c>
      <c r="F4" s="1">
        <v>1193</v>
      </c>
      <c r="G4" s="1">
        <v>315</v>
      </c>
    </row>
    <row r="5" spans="1:7" x14ac:dyDescent="0.25">
      <c r="A5" s="1">
        <v>2012</v>
      </c>
      <c r="B5" s="1">
        <v>1647</v>
      </c>
      <c r="C5" s="1">
        <v>2246</v>
      </c>
      <c r="D5" s="1">
        <v>599</v>
      </c>
      <c r="E5" s="1">
        <v>558</v>
      </c>
      <c r="F5" s="1">
        <v>681</v>
      </c>
      <c r="G5" s="1">
        <v>294</v>
      </c>
    </row>
    <row r="6" spans="1:7" x14ac:dyDescent="0.25">
      <c r="A6" s="1">
        <v>2017</v>
      </c>
      <c r="B6" s="1" t="s">
        <v>5</v>
      </c>
      <c r="C6" s="1">
        <v>2582</v>
      </c>
      <c r="D6" s="1" t="s">
        <v>5</v>
      </c>
      <c r="E6" s="1">
        <v>702</v>
      </c>
      <c r="F6" s="1">
        <v>832</v>
      </c>
      <c r="G6" s="1">
        <v>326</v>
      </c>
    </row>
    <row r="7" spans="1:7" x14ac:dyDescent="0.25">
      <c r="A7" s="1">
        <v>2022</v>
      </c>
      <c r="B7" s="1">
        <v>1536</v>
      </c>
      <c r="C7" s="1">
        <v>1847</v>
      </c>
      <c r="D7" s="1">
        <v>310</v>
      </c>
      <c r="E7" s="1">
        <v>582</v>
      </c>
      <c r="F7" s="1">
        <v>658</v>
      </c>
      <c r="G7" s="1">
        <v>218</v>
      </c>
    </row>
  </sheetData>
  <pageMargins left="0.75" right="0.75" top="1" bottom="1" header="0.5" footer="0.5"/>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9" customWidth="1"/>
    <col min="4" max="4" width="38" customWidth="1"/>
    <col min="5" max="5" width="53" customWidth="1"/>
    <col min="6" max="6" width="36" customWidth="1"/>
    <col min="7" max="7" width="51" customWidth="1"/>
  </cols>
  <sheetData>
    <row r="1" spans="1:7" ht="30" x14ac:dyDescent="0.25">
      <c r="A1" s="1" t="s">
        <v>0</v>
      </c>
      <c r="B1" s="1" t="s">
        <v>603</v>
      </c>
      <c r="C1" s="1" t="s">
        <v>604</v>
      </c>
      <c r="D1" s="1" t="s">
        <v>605</v>
      </c>
      <c r="E1" s="1" t="s">
        <v>606</v>
      </c>
      <c r="F1" s="1" t="s">
        <v>607</v>
      </c>
      <c r="G1" s="1" t="s">
        <v>608</v>
      </c>
    </row>
    <row r="2" spans="1:7" x14ac:dyDescent="0.25">
      <c r="A2" s="1">
        <v>1997</v>
      </c>
      <c r="B2" s="1">
        <v>14</v>
      </c>
      <c r="C2" s="1">
        <v>18</v>
      </c>
      <c r="D2" s="1"/>
      <c r="E2" s="1"/>
      <c r="F2" s="1"/>
      <c r="G2" s="1"/>
    </row>
    <row r="3" spans="1:7" x14ac:dyDescent="0.25">
      <c r="A3" s="1">
        <v>2002</v>
      </c>
      <c r="B3" s="1" t="s">
        <v>5</v>
      </c>
      <c r="C3" s="1">
        <v>45</v>
      </c>
      <c r="D3" s="1"/>
      <c r="E3" s="1"/>
      <c r="F3" s="1"/>
      <c r="G3" s="1"/>
    </row>
    <row r="4" spans="1:7" x14ac:dyDescent="0.25">
      <c r="A4" s="1">
        <v>2007</v>
      </c>
      <c r="B4" s="1">
        <v>13</v>
      </c>
      <c r="C4" s="1">
        <v>23</v>
      </c>
      <c r="D4" s="1">
        <v>13</v>
      </c>
      <c r="E4" s="1">
        <v>23</v>
      </c>
      <c r="F4" s="1"/>
      <c r="G4" s="1"/>
    </row>
    <row r="5" spans="1:7" x14ac:dyDescent="0.25">
      <c r="A5" s="1">
        <v>2012</v>
      </c>
      <c r="B5" s="1">
        <v>29</v>
      </c>
      <c r="C5" s="1">
        <v>43</v>
      </c>
      <c r="D5" s="1">
        <v>29</v>
      </c>
      <c r="E5" s="1">
        <v>43</v>
      </c>
      <c r="F5" s="1"/>
      <c r="G5" s="1"/>
    </row>
    <row r="6" spans="1:7" x14ac:dyDescent="0.25">
      <c r="A6" s="1">
        <v>2017</v>
      </c>
      <c r="B6" s="1">
        <v>42</v>
      </c>
      <c r="C6" s="1">
        <v>72</v>
      </c>
      <c r="D6" s="1">
        <v>29</v>
      </c>
      <c r="E6" s="1">
        <v>67</v>
      </c>
      <c r="F6" s="1">
        <v>14</v>
      </c>
      <c r="G6" s="1">
        <v>7</v>
      </c>
    </row>
    <row r="7" spans="1:7" x14ac:dyDescent="0.25">
      <c r="A7" s="1">
        <v>2022</v>
      </c>
      <c r="B7" s="1">
        <v>47</v>
      </c>
      <c r="C7" s="1">
        <v>73</v>
      </c>
      <c r="D7" s="1" t="s">
        <v>5</v>
      </c>
      <c r="E7" s="1">
        <v>73</v>
      </c>
      <c r="F7" s="1" t="s">
        <v>5</v>
      </c>
      <c r="G7" s="1">
        <v>2</v>
      </c>
    </row>
  </sheetData>
  <pageMargins left="0.75" right="0.75" top="1" bottom="1" header="0.5" footer="0.5"/>
  <tableParts count="1">
    <tablePart r:id="rId1"/>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8" customWidth="1"/>
    <col min="4" max="4" width="28" customWidth="1"/>
    <col min="5" max="5" width="39" customWidth="1"/>
    <col min="6" max="6" width="53" customWidth="1"/>
    <col min="7" max="7" width="43" customWidth="1"/>
  </cols>
  <sheetData>
    <row r="1" spans="1:7" ht="30" x14ac:dyDescent="0.25">
      <c r="A1" s="1" t="s">
        <v>0</v>
      </c>
      <c r="B1" s="1" t="s">
        <v>609</v>
      </c>
      <c r="C1" s="1" t="s">
        <v>610</v>
      </c>
      <c r="D1" s="1" t="s">
        <v>611</v>
      </c>
      <c r="E1" s="1" t="s">
        <v>612</v>
      </c>
      <c r="F1" s="1" t="s">
        <v>613</v>
      </c>
      <c r="G1" s="1" t="s">
        <v>614</v>
      </c>
    </row>
    <row r="2" spans="1:7" x14ac:dyDescent="0.25">
      <c r="A2" s="1">
        <v>2022</v>
      </c>
      <c r="B2" s="1">
        <v>26</v>
      </c>
      <c r="C2" s="1">
        <v>30</v>
      </c>
      <c r="D2" s="1">
        <v>3</v>
      </c>
      <c r="E2" s="1">
        <v>3</v>
      </c>
      <c r="F2" s="1">
        <v>8</v>
      </c>
      <c r="G2" s="1">
        <v>5</v>
      </c>
    </row>
  </sheetData>
  <pageMargins left="0.75" right="0.75" top="1" bottom="1" header="0.5" footer="0.5"/>
  <tableParts count="1">
    <tablePart r:id="rId1"/>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K7"/>
  <sheetViews>
    <sheetView workbookViewId="0">
      <pane ySplit="1" topLeftCell="A2" activePane="bottomLeft" state="frozen"/>
      <selection pane="bottomLeft"/>
    </sheetView>
  </sheetViews>
  <sheetFormatPr defaultRowHeight="15" x14ac:dyDescent="0.25"/>
  <cols>
    <col min="1" max="1" width="10" customWidth="1"/>
    <col min="2" max="2" width="31" customWidth="1"/>
    <col min="3" max="3" width="46" customWidth="1"/>
    <col min="4" max="4" width="45" customWidth="1"/>
    <col min="5" max="5" width="60" customWidth="1"/>
    <col min="6" max="6" width="33" customWidth="1"/>
    <col min="7" max="7" width="48" customWidth="1"/>
    <col min="8" max="8" width="47" customWidth="1"/>
    <col min="9" max="9" width="60" customWidth="1"/>
    <col min="10" max="10" width="45" customWidth="1"/>
    <col min="11" max="11" width="60" customWidth="1"/>
  </cols>
  <sheetData>
    <row r="1" spans="1:11" ht="30" x14ac:dyDescent="0.25">
      <c r="A1" s="1" t="s">
        <v>0</v>
      </c>
      <c r="B1" s="1" t="s">
        <v>615</v>
      </c>
      <c r="C1" s="1" t="s">
        <v>616</v>
      </c>
      <c r="D1" s="1" t="s">
        <v>617</v>
      </c>
      <c r="E1" s="1" t="s">
        <v>618</v>
      </c>
      <c r="F1" s="1" t="s">
        <v>619</v>
      </c>
      <c r="G1" s="1" t="s">
        <v>620</v>
      </c>
      <c r="H1" s="1" t="s">
        <v>621</v>
      </c>
      <c r="I1" s="1" t="s">
        <v>622</v>
      </c>
      <c r="J1" s="1" t="s">
        <v>623</v>
      </c>
      <c r="K1" s="1" t="s">
        <v>624</v>
      </c>
    </row>
    <row r="2" spans="1:11" x14ac:dyDescent="0.25">
      <c r="A2" s="1">
        <v>1997</v>
      </c>
      <c r="B2" s="1">
        <v>244</v>
      </c>
      <c r="C2" s="1">
        <v>63</v>
      </c>
      <c r="D2" s="1"/>
      <c r="E2" s="1"/>
      <c r="F2" s="1">
        <v>166</v>
      </c>
      <c r="G2" s="1">
        <v>83</v>
      </c>
      <c r="H2" s="1"/>
      <c r="I2" s="1"/>
      <c r="J2" s="1"/>
      <c r="K2" s="1"/>
    </row>
    <row r="3" spans="1:11" x14ac:dyDescent="0.25">
      <c r="A3" s="1">
        <v>2002</v>
      </c>
      <c r="B3" s="1">
        <v>400</v>
      </c>
      <c r="C3" s="1">
        <v>44</v>
      </c>
      <c r="D3" s="1"/>
      <c r="E3" s="1"/>
      <c r="F3" s="1">
        <v>130</v>
      </c>
      <c r="G3" s="1">
        <v>63</v>
      </c>
      <c r="H3" s="1"/>
      <c r="I3" s="1"/>
      <c r="J3" s="1"/>
      <c r="K3" s="1"/>
    </row>
    <row r="4" spans="1:11" x14ac:dyDescent="0.25">
      <c r="A4" s="1">
        <v>2007</v>
      </c>
      <c r="B4" s="1">
        <v>205</v>
      </c>
      <c r="C4" s="1">
        <v>29</v>
      </c>
      <c r="D4" s="1">
        <v>205</v>
      </c>
      <c r="E4" s="1">
        <v>29</v>
      </c>
      <c r="F4" s="1">
        <v>149</v>
      </c>
      <c r="G4" s="1">
        <v>56</v>
      </c>
      <c r="H4" s="1">
        <v>149</v>
      </c>
      <c r="I4" s="1">
        <v>56</v>
      </c>
      <c r="J4" s="1"/>
      <c r="K4" s="1"/>
    </row>
    <row r="5" spans="1:11" x14ac:dyDescent="0.25">
      <c r="A5" s="1">
        <v>2012</v>
      </c>
      <c r="B5" s="1">
        <v>209</v>
      </c>
      <c r="C5" s="1">
        <v>26</v>
      </c>
      <c r="D5" s="1">
        <v>209</v>
      </c>
      <c r="E5" s="1">
        <v>26</v>
      </c>
      <c r="F5" s="1">
        <v>88</v>
      </c>
      <c r="G5" s="1">
        <v>62</v>
      </c>
      <c r="H5" s="1">
        <v>88</v>
      </c>
      <c r="I5" s="1">
        <v>62</v>
      </c>
      <c r="J5" s="1"/>
      <c r="K5" s="1"/>
    </row>
    <row r="6" spans="1:11" x14ac:dyDescent="0.25">
      <c r="A6" s="1">
        <v>2017</v>
      </c>
      <c r="B6" s="1">
        <v>197</v>
      </c>
      <c r="C6" s="1">
        <v>31</v>
      </c>
      <c r="D6" s="1">
        <v>197</v>
      </c>
      <c r="E6" s="1">
        <v>31</v>
      </c>
      <c r="F6" s="1">
        <v>134</v>
      </c>
      <c r="G6" s="1">
        <v>88</v>
      </c>
      <c r="H6" s="1">
        <v>133</v>
      </c>
      <c r="I6" s="1">
        <v>84</v>
      </c>
      <c r="J6" s="1">
        <v>1</v>
      </c>
      <c r="K6" s="1">
        <v>6</v>
      </c>
    </row>
    <row r="7" spans="1:11" x14ac:dyDescent="0.25">
      <c r="A7" s="1">
        <v>2022</v>
      </c>
      <c r="B7" s="1">
        <v>211</v>
      </c>
      <c r="C7" s="1">
        <v>37</v>
      </c>
      <c r="D7" s="1">
        <v>211</v>
      </c>
      <c r="E7" s="1">
        <v>37</v>
      </c>
      <c r="F7" s="1">
        <v>197</v>
      </c>
      <c r="G7" s="1">
        <v>133</v>
      </c>
      <c r="H7" s="1">
        <v>184</v>
      </c>
      <c r="I7" s="1">
        <v>129</v>
      </c>
      <c r="J7" s="1">
        <v>14</v>
      </c>
      <c r="K7" s="1">
        <v>16</v>
      </c>
    </row>
  </sheetData>
  <pageMargins left="0.75" right="0.75" top="1" bottom="1" header="0.5" footer="0.5"/>
  <tableParts count="1">
    <tablePart r:id="rId1"/>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S7"/>
  <sheetViews>
    <sheetView workbookViewId="0">
      <pane ySplit="1" topLeftCell="A2" activePane="bottomLeft" state="frozen"/>
      <selection pane="bottomLeft"/>
    </sheetView>
  </sheetViews>
  <sheetFormatPr defaultRowHeight="15" x14ac:dyDescent="0.25"/>
  <cols>
    <col min="1" max="1" width="10" customWidth="1"/>
    <col min="2" max="2" width="25" customWidth="1"/>
    <col min="3" max="3" width="39" customWidth="1"/>
    <col min="4" max="4" width="29" customWidth="1"/>
    <col min="5" max="5" width="40" customWidth="1"/>
    <col min="6" max="6" width="54" customWidth="1"/>
    <col min="7" max="7" width="44" customWidth="1"/>
    <col min="8" max="8" width="38" customWidth="1"/>
    <col min="9" max="9" width="52" customWidth="1"/>
    <col min="10" max="10" width="42" customWidth="1"/>
    <col min="11" max="11" width="53" customWidth="1"/>
    <col min="12" max="12" width="60" customWidth="1"/>
    <col min="13" max="13" width="57" customWidth="1"/>
    <col min="14" max="14" width="35" customWidth="1"/>
    <col min="15" max="15" width="49" customWidth="1"/>
    <col min="16" max="16" width="39" customWidth="1"/>
    <col min="17" max="17" width="50" customWidth="1"/>
    <col min="18" max="18" width="60" customWidth="1"/>
    <col min="19" max="19" width="54" customWidth="1"/>
  </cols>
  <sheetData>
    <row r="1" spans="1:19" ht="30" x14ac:dyDescent="0.25">
      <c r="A1" s="1" t="s">
        <v>0</v>
      </c>
      <c r="B1" s="1" t="s">
        <v>625</v>
      </c>
      <c r="C1" s="1" t="s">
        <v>626</v>
      </c>
      <c r="D1" s="1" t="s">
        <v>627</v>
      </c>
      <c r="E1" s="1" t="s">
        <v>628</v>
      </c>
      <c r="F1" s="1" t="s">
        <v>629</v>
      </c>
      <c r="G1" s="1" t="s">
        <v>630</v>
      </c>
      <c r="H1" s="1" t="s">
        <v>631</v>
      </c>
      <c r="I1" s="1" t="s">
        <v>632</v>
      </c>
      <c r="J1" s="1" t="s">
        <v>633</v>
      </c>
      <c r="K1" s="1" t="s">
        <v>634</v>
      </c>
      <c r="L1" s="1" t="s">
        <v>635</v>
      </c>
      <c r="M1" s="1" t="s">
        <v>636</v>
      </c>
      <c r="N1" s="1" t="s">
        <v>637</v>
      </c>
      <c r="O1" s="1" t="s">
        <v>638</v>
      </c>
      <c r="P1" s="1" t="s">
        <v>639</v>
      </c>
      <c r="Q1" s="1" t="s">
        <v>640</v>
      </c>
      <c r="R1" s="1" t="s">
        <v>641</v>
      </c>
      <c r="S1" s="1" t="s">
        <v>642</v>
      </c>
    </row>
    <row r="2" spans="1:19" x14ac:dyDescent="0.25">
      <c r="A2" s="1">
        <v>1997</v>
      </c>
      <c r="B2" s="1"/>
      <c r="C2" s="1">
        <v>248</v>
      </c>
      <c r="D2" s="1"/>
      <c r="E2" s="1"/>
      <c r="F2" s="1">
        <v>247</v>
      </c>
      <c r="G2" s="1"/>
      <c r="H2" s="1"/>
      <c r="I2" s="1"/>
      <c r="J2" s="1"/>
      <c r="K2" s="1"/>
      <c r="L2" s="1"/>
      <c r="M2" s="1"/>
      <c r="N2" s="1"/>
      <c r="O2" s="1"/>
      <c r="P2" s="1"/>
      <c r="Q2" s="1"/>
      <c r="R2" s="1"/>
      <c r="S2" s="1"/>
    </row>
    <row r="3" spans="1:19" x14ac:dyDescent="0.25">
      <c r="A3" s="1">
        <v>2002</v>
      </c>
      <c r="B3" s="1">
        <v>192</v>
      </c>
      <c r="C3" s="1">
        <v>237</v>
      </c>
      <c r="D3" s="1">
        <v>45</v>
      </c>
      <c r="E3" s="1">
        <v>206</v>
      </c>
      <c r="F3" s="1">
        <v>259</v>
      </c>
      <c r="G3" s="1">
        <v>80</v>
      </c>
      <c r="H3" s="1">
        <v>91</v>
      </c>
      <c r="I3" s="1">
        <v>118</v>
      </c>
      <c r="J3" s="1">
        <v>27</v>
      </c>
      <c r="K3" s="1">
        <v>165</v>
      </c>
      <c r="L3" s="1">
        <v>203</v>
      </c>
      <c r="M3" s="1">
        <v>60</v>
      </c>
      <c r="N3" s="1">
        <v>101</v>
      </c>
      <c r="O3" s="1">
        <v>119</v>
      </c>
      <c r="P3" s="1">
        <v>18</v>
      </c>
      <c r="Q3" s="1">
        <v>50</v>
      </c>
      <c r="R3" s="1">
        <v>70</v>
      </c>
      <c r="S3" s="1">
        <v>29</v>
      </c>
    </row>
    <row r="4" spans="1:19" x14ac:dyDescent="0.25">
      <c r="A4" s="1">
        <v>2007</v>
      </c>
      <c r="B4" s="1">
        <v>248</v>
      </c>
      <c r="C4" s="1">
        <v>322</v>
      </c>
      <c r="D4" s="1">
        <v>75</v>
      </c>
      <c r="E4" s="1">
        <v>436</v>
      </c>
      <c r="F4" s="1">
        <v>543</v>
      </c>
      <c r="G4" s="1">
        <v>150</v>
      </c>
      <c r="H4" s="1">
        <v>141</v>
      </c>
      <c r="I4" s="1">
        <v>186</v>
      </c>
      <c r="J4" s="1">
        <v>45</v>
      </c>
      <c r="K4" s="1">
        <v>329</v>
      </c>
      <c r="L4" s="1">
        <v>407</v>
      </c>
      <c r="M4" s="1">
        <v>106</v>
      </c>
      <c r="N4" s="1">
        <v>107</v>
      </c>
      <c r="O4" s="1">
        <v>136</v>
      </c>
      <c r="P4" s="1">
        <v>29</v>
      </c>
      <c r="Q4" s="1">
        <v>182</v>
      </c>
      <c r="R4" s="1">
        <v>240</v>
      </c>
      <c r="S4" s="1">
        <v>74</v>
      </c>
    </row>
    <row r="5" spans="1:19" x14ac:dyDescent="0.25">
      <c r="A5" s="1">
        <v>2012</v>
      </c>
      <c r="B5" s="1">
        <v>295</v>
      </c>
      <c r="C5" s="1">
        <v>377</v>
      </c>
      <c r="D5" s="1">
        <v>82</v>
      </c>
      <c r="E5" s="1">
        <v>215</v>
      </c>
      <c r="F5" s="1">
        <v>268</v>
      </c>
      <c r="G5" s="1">
        <v>89</v>
      </c>
      <c r="H5" s="1" t="s">
        <v>5</v>
      </c>
      <c r="I5" s="1">
        <v>176</v>
      </c>
      <c r="J5" s="1" t="s">
        <v>5</v>
      </c>
      <c r="K5" s="1">
        <v>165</v>
      </c>
      <c r="L5" s="1">
        <v>206</v>
      </c>
      <c r="M5" s="1">
        <v>74</v>
      </c>
      <c r="N5" s="1" t="s">
        <v>5</v>
      </c>
      <c r="O5" s="1">
        <v>201</v>
      </c>
      <c r="P5" s="1" t="s">
        <v>5</v>
      </c>
      <c r="Q5" s="1">
        <v>61</v>
      </c>
      <c r="R5" s="1">
        <v>77</v>
      </c>
      <c r="S5" s="1">
        <v>19</v>
      </c>
    </row>
    <row r="6" spans="1:19" x14ac:dyDescent="0.25">
      <c r="A6" s="1">
        <v>2017</v>
      </c>
      <c r="B6" s="1">
        <v>254</v>
      </c>
      <c r="C6" s="1">
        <v>290</v>
      </c>
      <c r="D6" s="1">
        <v>36</v>
      </c>
      <c r="E6" s="1">
        <v>468</v>
      </c>
      <c r="F6" s="1">
        <v>596</v>
      </c>
      <c r="G6" s="1">
        <v>170</v>
      </c>
      <c r="H6" s="1">
        <v>169</v>
      </c>
      <c r="I6" s="1">
        <v>196</v>
      </c>
      <c r="J6" s="1">
        <v>27</v>
      </c>
      <c r="K6" s="1">
        <v>367</v>
      </c>
      <c r="L6" s="1">
        <v>456</v>
      </c>
      <c r="M6" s="1">
        <v>122</v>
      </c>
      <c r="N6" s="1">
        <v>86</v>
      </c>
      <c r="O6" s="1">
        <v>94</v>
      </c>
      <c r="P6" s="1">
        <v>9</v>
      </c>
      <c r="Q6" s="1">
        <v>149</v>
      </c>
      <c r="R6" s="1">
        <v>200</v>
      </c>
      <c r="S6" s="1">
        <v>63</v>
      </c>
    </row>
    <row r="7" spans="1:19" x14ac:dyDescent="0.25">
      <c r="A7" s="1">
        <v>2022</v>
      </c>
      <c r="B7" s="1" t="s">
        <v>5</v>
      </c>
      <c r="C7" s="1" t="s">
        <v>5</v>
      </c>
      <c r="D7" s="1" t="s">
        <v>5</v>
      </c>
      <c r="E7" s="1">
        <v>425</v>
      </c>
      <c r="F7" s="1">
        <v>551</v>
      </c>
      <c r="G7" s="1">
        <v>167</v>
      </c>
      <c r="H7" s="1">
        <v>218</v>
      </c>
      <c r="I7" s="1" t="s">
        <v>5</v>
      </c>
      <c r="J7" s="1" t="s">
        <v>5</v>
      </c>
      <c r="K7" s="1">
        <v>362</v>
      </c>
      <c r="L7" s="1">
        <v>465</v>
      </c>
      <c r="M7" s="1">
        <v>141</v>
      </c>
      <c r="N7" s="1" t="s">
        <v>5</v>
      </c>
      <c r="O7" s="1" t="s">
        <v>5</v>
      </c>
      <c r="P7" s="1" t="s">
        <v>5</v>
      </c>
      <c r="Q7" s="1">
        <v>121</v>
      </c>
      <c r="R7" s="1">
        <v>157</v>
      </c>
      <c r="S7" s="1">
        <v>40</v>
      </c>
    </row>
  </sheetData>
  <pageMargins left="0.75" right="0.75" top="1" bottom="1" header="0.5" footer="0.5"/>
  <tableParts count="1">
    <tablePart r:id="rId1"/>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10"/>
  <sheetViews>
    <sheetView workbookViewId="0">
      <pane ySplit="1" topLeftCell="A2" activePane="bottomLeft" state="frozen"/>
      <selection pane="bottomLeft"/>
    </sheetView>
  </sheetViews>
  <sheetFormatPr defaultRowHeight="15" x14ac:dyDescent="0.25"/>
  <cols>
    <col min="1" max="1" width="10" customWidth="1"/>
    <col min="2" max="2" width="40" customWidth="1"/>
    <col min="3" max="3" width="55" customWidth="1"/>
    <col min="4" max="4" width="51" customWidth="1"/>
    <col min="5" max="13" width="60" customWidth="1"/>
  </cols>
  <sheetData>
    <row r="1" spans="1:13" ht="30" x14ac:dyDescent="0.25">
      <c r="A1" s="1" t="s">
        <v>0</v>
      </c>
      <c r="B1" s="1" t="s">
        <v>643</v>
      </c>
      <c r="C1" s="1" t="s">
        <v>644</v>
      </c>
      <c r="D1" s="1" t="s">
        <v>645</v>
      </c>
      <c r="E1" s="1" t="s">
        <v>646</v>
      </c>
      <c r="F1" s="1" t="s">
        <v>647</v>
      </c>
      <c r="G1" s="1" t="s">
        <v>648</v>
      </c>
      <c r="H1" s="1" t="s">
        <v>649</v>
      </c>
      <c r="I1" s="1" t="s">
        <v>650</v>
      </c>
      <c r="J1" s="1" t="s">
        <v>651</v>
      </c>
      <c r="K1" s="1" t="s">
        <v>652</v>
      </c>
      <c r="L1" s="1" t="s">
        <v>653</v>
      </c>
      <c r="M1" s="1" t="s">
        <v>654</v>
      </c>
    </row>
    <row r="2" spans="1:13" x14ac:dyDescent="0.25">
      <c r="A2" s="1">
        <v>1997</v>
      </c>
      <c r="B2" s="1">
        <v>37906</v>
      </c>
      <c r="C2" s="1">
        <v>2786</v>
      </c>
      <c r="D2" s="1">
        <v>14328</v>
      </c>
      <c r="E2" s="1">
        <v>777</v>
      </c>
      <c r="F2" s="1"/>
      <c r="G2" s="1"/>
      <c r="H2" s="1"/>
      <c r="I2" s="1"/>
      <c r="J2" s="1"/>
      <c r="K2" s="1"/>
      <c r="L2" s="1"/>
      <c r="M2" s="1"/>
    </row>
    <row r="3" spans="1:13" x14ac:dyDescent="0.25">
      <c r="A3" s="1">
        <v>2002</v>
      </c>
      <c r="B3" s="1">
        <v>34908</v>
      </c>
      <c r="C3" s="1">
        <v>2833</v>
      </c>
      <c r="D3" s="1">
        <v>12090</v>
      </c>
      <c r="E3" s="1">
        <v>810</v>
      </c>
      <c r="F3" s="1"/>
      <c r="G3" s="1">
        <v>10991</v>
      </c>
      <c r="H3" s="1">
        <v>613</v>
      </c>
      <c r="I3" s="1">
        <v>17972</v>
      </c>
      <c r="J3" s="1">
        <v>2023</v>
      </c>
      <c r="K3" s="1">
        <v>197</v>
      </c>
      <c r="L3" s="1">
        <v>1099</v>
      </c>
      <c r="M3" s="1"/>
    </row>
    <row r="4" spans="1:13" x14ac:dyDescent="0.25">
      <c r="A4" s="1">
        <v>2007</v>
      </c>
      <c r="B4" s="1">
        <v>36652</v>
      </c>
      <c r="C4" s="1">
        <v>4443</v>
      </c>
      <c r="D4" s="1">
        <v>9830</v>
      </c>
      <c r="E4" s="1">
        <v>1134</v>
      </c>
      <c r="F4" s="1"/>
      <c r="G4" s="1">
        <v>6520</v>
      </c>
      <c r="H4" s="1">
        <v>842</v>
      </c>
      <c r="I4" s="1">
        <v>18825</v>
      </c>
      <c r="J4" s="1">
        <v>3309</v>
      </c>
      <c r="K4" s="1">
        <v>292</v>
      </c>
      <c r="L4" s="1">
        <v>3310</v>
      </c>
      <c r="M4" s="1"/>
    </row>
    <row r="5" spans="1:13" x14ac:dyDescent="0.25">
      <c r="A5" s="1">
        <v>2012</v>
      </c>
      <c r="B5" s="1">
        <v>35832</v>
      </c>
      <c r="C5" s="1">
        <v>3488</v>
      </c>
      <c r="D5" s="1">
        <v>8234</v>
      </c>
      <c r="E5" s="1">
        <v>906</v>
      </c>
      <c r="F5" s="1"/>
      <c r="G5" s="1">
        <v>6191</v>
      </c>
      <c r="H5" s="1">
        <v>688</v>
      </c>
      <c r="I5" s="1">
        <v>25073</v>
      </c>
      <c r="J5" s="1">
        <v>2582</v>
      </c>
      <c r="K5" s="1">
        <v>218</v>
      </c>
      <c r="L5" s="1">
        <v>2043</v>
      </c>
      <c r="M5" s="1">
        <v>2525</v>
      </c>
    </row>
    <row r="6" spans="1:13" x14ac:dyDescent="0.25">
      <c r="A6" s="1">
        <v>2013</v>
      </c>
      <c r="B6" s="1"/>
      <c r="C6" s="1"/>
      <c r="D6" s="1">
        <v>4720</v>
      </c>
      <c r="E6" s="1">
        <v>688</v>
      </c>
      <c r="F6" s="1">
        <v>1.3</v>
      </c>
      <c r="G6" s="1"/>
      <c r="H6" s="1"/>
      <c r="I6" s="1"/>
      <c r="J6" s="1"/>
      <c r="K6" s="1"/>
      <c r="L6" s="1"/>
      <c r="M6" s="1"/>
    </row>
    <row r="7" spans="1:13" x14ac:dyDescent="0.25">
      <c r="A7" s="1">
        <v>2017</v>
      </c>
      <c r="B7" s="1">
        <v>38872</v>
      </c>
      <c r="C7" s="1">
        <v>3901</v>
      </c>
      <c r="D7" s="1">
        <v>11765</v>
      </c>
      <c r="E7" s="1">
        <v>975</v>
      </c>
      <c r="F7" s="1"/>
      <c r="G7" s="1">
        <v>4538</v>
      </c>
      <c r="H7" s="1">
        <v>846</v>
      </c>
      <c r="I7" s="1">
        <v>21543</v>
      </c>
      <c r="J7" s="1">
        <v>2926</v>
      </c>
      <c r="K7" s="1">
        <v>129</v>
      </c>
      <c r="L7" s="1">
        <v>7227</v>
      </c>
      <c r="M7" s="1">
        <v>5564</v>
      </c>
    </row>
    <row r="8" spans="1:13" x14ac:dyDescent="0.25">
      <c r="A8" s="1">
        <v>2018</v>
      </c>
      <c r="B8" s="1"/>
      <c r="C8" s="1"/>
      <c r="D8" s="1">
        <v>8780</v>
      </c>
      <c r="E8" s="1">
        <v>746</v>
      </c>
      <c r="F8" s="1">
        <v>1.8</v>
      </c>
      <c r="G8" s="1"/>
      <c r="H8" s="1"/>
      <c r="I8" s="1"/>
      <c r="J8" s="1"/>
      <c r="K8" s="1"/>
      <c r="L8" s="1"/>
      <c r="M8" s="1"/>
    </row>
    <row r="9" spans="1:13" x14ac:dyDescent="0.25">
      <c r="A9" s="1">
        <v>2022</v>
      </c>
      <c r="B9" s="1">
        <v>45196</v>
      </c>
      <c r="C9" s="1">
        <v>3371</v>
      </c>
      <c r="D9" s="1">
        <v>20015</v>
      </c>
      <c r="E9" s="1">
        <v>841</v>
      </c>
      <c r="F9" s="1"/>
      <c r="G9" s="1">
        <v>15026</v>
      </c>
      <c r="H9" s="1">
        <v>707</v>
      </c>
      <c r="I9" s="1">
        <v>20135</v>
      </c>
      <c r="J9" s="1">
        <v>2530</v>
      </c>
      <c r="K9" s="1">
        <v>134</v>
      </c>
      <c r="L9" s="1">
        <v>4989</v>
      </c>
      <c r="M9" s="1">
        <v>5047</v>
      </c>
    </row>
    <row r="10" spans="1:13" x14ac:dyDescent="0.25">
      <c r="A10" s="1">
        <v>2023</v>
      </c>
      <c r="B10" s="1"/>
      <c r="C10" s="1"/>
      <c r="D10" s="1">
        <v>20789</v>
      </c>
      <c r="E10" s="1">
        <v>976</v>
      </c>
      <c r="F10" s="1">
        <v>1.7</v>
      </c>
      <c r="G10" s="1"/>
      <c r="H10" s="1"/>
      <c r="I10" s="1"/>
      <c r="J10" s="1"/>
      <c r="K10" s="1"/>
      <c r="L10" s="1"/>
      <c r="M10" s="1"/>
    </row>
  </sheetData>
  <pageMargins left="0.75" right="0.75" top="1" bottom="1" header="0.5" footer="0.5"/>
  <tableParts count="1">
    <tablePart r:id="rId1"/>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4"/>
  <sheetViews>
    <sheetView workbookViewId="0">
      <pane ySplit="1" topLeftCell="A2" activePane="bottomLeft" state="frozen"/>
      <selection pane="bottomLeft"/>
    </sheetView>
  </sheetViews>
  <sheetFormatPr defaultRowHeight="15" x14ac:dyDescent="0.25"/>
  <cols>
    <col min="1" max="1" width="10" customWidth="1"/>
    <col min="2" max="2" width="57" customWidth="1"/>
  </cols>
  <sheetData>
    <row r="1" spans="1:2" ht="30" x14ac:dyDescent="0.25">
      <c r="A1" s="1" t="s">
        <v>0</v>
      </c>
      <c r="B1" s="1" t="s">
        <v>655</v>
      </c>
    </row>
    <row r="2" spans="1:2" x14ac:dyDescent="0.25">
      <c r="A2" s="1">
        <v>2012</v>
      </c>
      <c r="B2" s="1">
        <v>568</v>
      </c>
    </row>
    <row r="3" spans="1:2" x14ac:dyDescent="0.25">
      <c r="A3" s="1">
        <v>2017</v>
      </c>
      <c r="B3" s="1">
        <v>454</v>
      </c>
    </row>
    <row r="4" spans="1:2" x14ac:dyDescent="0.25">
      <c r="A4" s="1">
        <v>2022</v>
      </c>
      <c r="B4" s="1">
        <v>415</v>
      </c>
    </row>
  </sheetData>
  <pageMargins left="0.75" right="0.75" top="1" bottom="1" header="0.5" footer="0.5"/>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5" customWidth="1"/>
    <col min="3" max="3" width="39" customWidth="1"/>
    <col min="4" max="4" width="29" customWidth="1"/>
    <col min="5" max="5" width="40" customWidth="1"/>
    <col min="6" max="6" width="54" customWidth="1"/>
    <col min="7" max="7" width="44" customWidth="1"/>
  </cols>
  <sheetData>
    <row r="1" spans="1:7" ht="30" x14ac:dyDescent="0.25">
      <c r="A1" s="1" t="s">
        <v>0</v>
      </c>
      <c r="B1" s="1" t="s">
        <v>33</v>
      </c>
      <c r="C1" s="1" t="s">
        <v>34</v>
      </c>
      <c r="D1" s="1" t="s">
        <v>35</v>
      </c>
      <c r="E1" s="1" t="s">
        <v>36</v>
      </c>
      <c r="F1" s="1" t="s">
        <v>37</v>
      </c>
      <c r="G1" s="1" t="s">
        <v>38</v>
      </c>
    </row>
    <row r="2" spans="1:7" x14ac:dyDescent="0.25">
      <c r="A2" s="1">
        <v>1997</v>
      </c>
      <c r="B2" s="1"/>
      <c r="C2" s="1">
        <v>2114</v>
      </c>
      <c r="D2" s="1"/>
      <c r="E2" s="1"/>
      <c r="F2" s="1">
        <v>733</v>
      </c>
      <c r="G2" s="1"/>
    </row>
    <row r="3" spans="1:7" x14ac:dyDescent="0.25">
      <c r="A3" s="1">
        <v>2002</v>
      </c>
      <c r="B3" s="1">
        <v>1632</v>
      </c>
      <c r="C3" s="1">
        <v>1844</v>
      </c>
      <c r="D3" s="1">
        <v>213</v>
      </c>
      <c r="E3" s="1">
        <v>585</v>
      </c>
      <c r="F3" s="1">
        <v>677</v>
      </c>
      <c r="G3" s="1">
        <v>184</v>
      </c>
    </row>
    <row r="4" spans="1:7" x14ac:dyDescent="0.25">
      <c r="A4" s="1">
        <v>2007</v>
      </c>
      <c r="B4" s="1">
        <v>1860</v>
      </c>
      <c r="C4" s="1">
        <v>2217</v>
      </c>
      <c r="D4" s="1">
        <v>357</v>
      </c>
      <c r="E4" s="1">
        <v>1048</v>
      </c>
      <c r="F4" s="1">
        <v>1173</v>
      </c>
      <c r="G4" s="1">
        <v>294</v>
      </c>
    </row>
    <row r="5" spans="1:7" x14ac:dyDescent="0.25">
      <c r="A5" s="1">
        <v>2012</v>
      </c>
      <c r="B5" s="1">
        <v>1086</v>
      </c>
      <c r="C5" s="1">
        <v>1311</v>
      </c>
      <c r="D5" s="1">
        <v>225</v>
      </c>
      <c r="E5" s="1">
        <v>817</v>
      </c>
      <c r="F5" s="1">
        <v>970</v>
      </c>
      <c r="G5" s="1">
        <v>342</v>
      </c>
    </row>
    <row r="6" spans="1:7" x14ac:dyDescent="0.25">
      <c r="A6" s="1">
        <v>2017</v>
      </c>
      <c r="B6" s="1">
        <v>996</v>
      </c>
      <c r="C6" s="1">
        <v>1159</v>
      </c>
      <c r="D6" s="1">
        <v>162</v>
      </c>
      <c r="E6" s="1">
        <v>919</v>
      </c>
      <c r="F6" s="1">
        <v>1114</v>
      </c>
      <c r="G6" s="1">
        <v>347</v>
      </c>
    </row>
    <row r="7" spans="1:7" x14ac:dyDescent="0.25">
      <c r="A7" s="1">
        <v>2022</v>
      </c>
      <c r="B7" s="1">
        <v>909</v>
      </c>
      <c r="C7" s="1">
        <v>1039</v>
      </c>
      <c r="D7" s="1">
        <v>130</v>
      </c>
      <c r="E7" s="1">
        <v>724</v>
      </c>
      <c r="F7" s="1">
        <v>853</v>
      </c>
      <c r="G7" s="1">
        <v>248</v>
      </c>
    </row>
  </sheetData>
  <pageMargins left="0.75" right="0.75" top="1" bottom="1" header="0.5" footer="0.5"/>
  <tableParts count="1">
    <tablePart r:id="rId1"/>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5" customWidth="1"/>
    <col min="3" max="3" width="39" customWidth="1"/>
    <col min="4" max="4" width="29" customWidth="1"/>
    <col min="5" max="5" width="40" customWidth="1"/>
    <col min="6" max="6" width="54" customWidth="1"/>
    <col min="7" max="7" width="44" customWidth="1"/>
  </cols>
  <sheetData>
    <row r="1" spans="1:7" ht="30" x14ac:dyDescent="0.25">
      <c r="A1" s="1" t="s">
        <v>0</v>
      </c>
      <c r="B1" s="1" t="s">
        <v>656</v>
      </c>
      <c r="C1" s="1" t="s">
        <v>657</v>
      </c>
      <c r="D1" s="1" t="s">
        <v>658</v>
      </c>
      <c r="E1" s="1" t="s">
        <v>659</v>
      </c>
      <c r="F1" s="1" t="s">
        <v>660</v>
      </c>
      <c r="G1" s="1" t="s">
        <v>661</v>
      </c>
    </row>
    <row r="2" spans="1:7" x14ac:dyDescent="0.25">
      <c r="A2" s="1">
        <v>1997</v>
      </c>
      <c r="B2" s="1"/>
      <c r="C2" s="1" t="s">
        <v>5</v>
      </c>
      <c r="D2" s="1"/>
      <c r="E2" s="1"/>
      <c r="F2" s="1">
        <v>512</v>
      </c>
      <c r="G2" s="1"/>
    </row>
    <row r="3" spans="1:7" x14ac:dyDescent="0.25">
      <c r="A3" s="1">
        <v>2002</v>
      </c>
      <c r="B3" s="1">
        <v>2090</v>
      </c>
      <c r="C3" s="1">
        <v>2837</v>
      </c>
      <c r="D3" s="1">
        <v>748</v>
      </c>
      <c r="E3" s="1">
        <v>352</v>
      </c>
      <c r="F3" s="1">
        <v>393</v>
      </c>
      <c r="G3" s="1">
        <v>153</v>
      </c>
    </row>
    <row r="4" spans="1:7" x14ac:dyDescent="0.25">
      <c r="A4" s="1">
        <v>2007</v>
      </c>
      <c r="B4" s="1">
        <v>1788</v>
      </c>
      <c r="C4" s="1">
        <v>2318</v>
      </c>
      <c r="D4" s="1">
        <v>530</v>
      </c>
      <c r="E4" s="1">
        <v>457</v>
      </c>
      <c r="F4" s="1">
        <v>515</v>
      </c>
      <c r="G4" s="1">
        <v>179</v>
      </c>
    </row>
    <row r="5" spans="1:7" x14ac:dyDescent="0.25">
      <c r="A5" s="1">
        <v>2012</v>
      </c>
      <c r="B5" s="1">
        <v>1370</v>
      </c>
      <c r="C5" s="1">
        <v>2025</v>
      </c>
      <c r="D5" s="1">
        <v>654</v>
      </c>
      <c r="E5" s="1">
        <v>273</v>
      </c>
      <c r="F5" s="1">
        <v>316</v>
      </c>
      <c r="G5" s="1">
        <v>116</v>
      </c>
    </row>
    <row r="6" spans="1:7" x14ac:dyDescent="0.25">
      <c r="A6" s="1">
        <v>2017</v>
      </c>
      <c r="B6" s="1">
        <v>1077</v>
      </c>
      <c r="C6" s="1">
        <v>1389</v>
      </c>
      <c r="D6" s="1">
        <v>312</v>
      </c>
      <c r="E6" s="1">
        <v>444</v>
      </c>
      <c r="F6" s="1">
        <v>570</v>
      </c>
      <c r="G6" s="1">
        <v>172</v>
      </c>
    </row>
    <row r="7" spans="1:7" x14ac:dyDescent="0.25">
      <c r="A7" s="1">
        <v>2022</v>
      </c>
      <c r="B7" s="1">
        <v>740</v>
      </c>
      <c r="C7" s="1">
        <v>828</v>
      </c>
      <c r="D7" s="1">
        <v>89</v>
      </c>
      <c r="E7" s="1">
        <v>352</v>
      </c>
      <c r="F7" s="1">
        <v>433</v>
      </c>
      <c r="G7" s="1">
        <v>122</v>
      </c>
    </row>
  </sheetData>
  <pageMargins left="0.75" right="0.75" top="1" bottom="1" header="0.5" footer="0.5"/>
  <tableParts count="1">
    <tablePart r:id="rId1"/>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2" customWidth="1"/>
    <col min="4" max="4" width="41" customWidth="1"/>
    <col min="5" max="5" width="56" customWidth="1"/>
    <col min="6" max="6" width="39" customWidth="1"/>
    <col min="7" max="7" width="54" customWidth="1"/>
  </cols>
  <sheetData>
    <row r="1" spans="1:7" ht="30" x14ac:dyDescent="0.25">
      <c r="A1" s="1" t="s">
        <v>0</v>
      </c>
      <c r="B1" s="1" t="s">
        <v>662</v>
      </c>
      <c r="C1" s="1" t="s">
        <v>663</v>
      </c>
      <c r="D1" s="1" t="s">
        <v>664</v>
      </c>
      <c r="E1" s="1" t="s">
        <v>665</v>
      </c>
      <c r="F1" s="1" t="s">
        <v>666</v>
      </c>
      <c r="G1" s="1" t="s">
        <v>667</v>
      </c>
    </row>
    <row r="2" spans="1:7" x14ac:dyDescent="0.25">
      <c r="A2" s="1">
        <v>1997</v>
      </c>
      <c r="B2" s="1">
        <v>36</v>
      </c>
      <c r="C2" s="1">
        <v>45</v>
      </c>
      <c r="D2" s="1"/>
      <c r="E2" s="1"/>
      <c r="F2" s="1"/>
      <c r="G2" s="1"/>
    </row>
    <row r="3" spans="1:7" x14ac:dyDescent="0.25">
      <c r="A3" s="1">
        <v>2002</v>
      </c>
      <c r="B3" s="1">
        <v>40</v>
      </c>
      <c r="C3" s="1">
        <v>30</v>
      </c>
      <c r="D3" s="1"/>
      <c r="E3" s="1"/>
      <c r="F3" s="1"/>
      <c r="G3" s="1"/>
    </row>
    <row r="4" spans="1:7" x14ac:dyDescent="0.25">
      <c r="A4" s="1">
        <v>2007</v>
      </c>
      <c r="B4" s="1">
        <v>29</v>
      </c>
      <c r="C4" s="1">
        <v>29</v>
      </c>
      <c r="D4" s="1">
        <v>29</v>
      </c>
      <c r="E4" s="1">
        <v>29</v>
      </c>
      <c r="F4" s="1"/>
      <c r="G4" s="1"/>
    </row>
    <row r="5" spans="1:7" x14ac:dyDescent="0.25">
      <c r="A5" s="1">
        <v>2012</v>
      </c>
      <c r="B5" s="1">
        <v>79</v>
      </c>
      <c r="C5" s="1">
        <v>48</v>
      </c>
      <c r="D5" s="1">
        <v>79</v>
      </c>
      <c r="E5" s="1">
        <v>48</v>
      </c>
      <c r="F5" s="1"/>
      <c r="G5" s="1"/>
    </row>
    <row r="6" spans="1:7" x14ac:dyDescent="0.25">
      <c r="A6" s="1">
        <v>2017</v>
      </c>
      <c r="B6" s="1">
        <v>38</v>
      </c>
      <c r="C6" s="1">
        <v>65</v>
      </c>
      <c r="D6" s="1">
        <v>33</v>
      </c>
      <c r="E6" s="1">
        <v>62</v>
      </c>
      <c r="F6" s="1">
        <v>5</v>
      </c>
      <c r="G6" s="1">
        <v>6</v>
      </c>
    </row>
    <row r="7" spans="1:7" x14ac:dyDescent="0.25">
      <c r="A7" s="1">
        <v>2022</v>
      </c>
      <c r="B7" s="1">
        <v>44</v>
      </c>
      <c r="C7" s="1">
        <v>50</v>
      </c>
      <c r="D7" s="1">
        <v>44</v>
      </c>
      <c r="E7" s="1">
        <v>50</v>
      </c>
      <c r="F7" s="1" t="s">
        <v>18</v>
      </c>
      <c r="G7" s="1">
        <v>3</v>
      </c>
    </row>
  </sheetData>
  <pageMargins left="0.75" right="0.75" top="1" bottom="1" header="0.5" footer="0.5"/>
  <tableParts count="1">
    <tablePart r:id="rId1"/>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E2"/>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3" customWidth="1"/>
    <col min="4" max="4" width="42" customWidth="1"/>
    <col min="5" max="5" width="57" customWidth="1"/>
  </cols>
  <sheetData>
    <row r="1" spans="1:5" ht="30" x14ac:dyDescent="0.25">
      <c r="A1" s="1" t="s">
        <v>0</v>
      </c>
      <c r="B1" s="1" t="s">
        <v>668</v>
      </c>
      <c r="C1" s="1" t="s">
        <v>669</v>
      </c>
      <c r="D1" s="1" t="s">
        <v>670</v>
      </c>
      <c r="E1" s="1" t="s">
        <v>671</v>
      </c>
    </row>
    <row r="2" spans="1:5" x14ac:dyDescent="0.25">
      <c r="A2" s="1">
        <v>2022</v>
      </c>
      <c r="B2" s="1">
        <v>1</v>
      </c>
      <c r="C2" s="1">
        <v>5</v>
      </c>
      <c r="D2" s="1">
        <v>1</v>
      </c>
      <c r="E2" s="1">
        <v>5</v>
      </c>
    </row>
  </sheetData>
  <pageMargins left="0.75" right="0.75" top="1" bottom="1" header="0.5" footer="0.5"/>
  <tableParts count="1">
    <tablePart r:id="rId1"/>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31" customWidth="1"/>
    <col min="3" max="3" width="45" customWidth="1"/>
    <col min="4" max="4" width="35" customWidth="1"/>
    <col min="5" max="5" width="46" customWidth="1"/>
    <col min="6" max="6" width="60" customWidth="1"/>
    <col min="7" max="7" width="50" customWidth="1"/>
  </cols>
  <sheetData>
    <row r="1" spans="1:7" ht="30" x14ac:dyDescent="0.25">
      <c r="A1" s="1" t="s">
        <v>0</v>
      </c>
      <c r="B1" s="1" t="s">
        <v>672</v>
      </c>
      <c r="C1" s="1" t="s">
        <v>673</v>
      </c>
      <c r="D1" s="1" t="s">
        <v>674</v>
      </c>
      <c r="E1" s="1" t="s">
        <v>675</v>
      </c>
      <c r="F1" s="1" t="s">
        <v>676</v>
      </c>
      <c r="G1" s="1" t="s">
        <v>677</v>
      </c>
    </row>
    <row r="2" spans="1:7" x14ac:dyDescent="0.25">
      <c r="A2" s="1">
        <v>1997</v>
      </c>
      <c r="B2" s="1"/>
      <c r="C2" s="1">
        <v>17</v>
      </c>
      <c r="D2" s="1"/>
      <c r="E2" s="1"/>
      <c r="F2" s="1">
        <v>76</v>
      </c>
      <c r="G2" s="1"/>
    </row>
    <row r="3" spans="1:7" x14ac:dyDescent="0.25">
      <c r="A3" s="1">
        <v>2002</v>
      </c>
      <c r="B3" s="1">
        <v>6</v>
      </c>
      <c r="C3" s="1">
        <v>11</v>
      </c>
      <c r="D3" s="1">
        <v>6</v>
      </c>
      <c r="E3" s="1">
        <v>29</v>
      </c>
      <c r="F3" s="1">
        <v>42</v>
      </c>
      <c r="G3" s="1">
        <v>15</v>
      </c>
    </row>
    <row r="4" spans="1:7" x14ac:dyDescent="0.25">
      <c r="A4" s="1">
        <v>2007</v>
      </c>
      <c r="B4" s="1">
        <v>22</v>
      </c>
      <c r="C4" s="1">
        <v>29</v>
      </c>
      <c r="D4" s="1">
        <v>7</v>
      </c>
      <c r="E4" s="1">
        <v>96</v>
      </c>
      <c r="F4" s="1">
        <v>104</v>
      </c>
      <c r="G4" s="1">
        <v>17</v>
      </c>
    </row>
    <row r="5" spans="1:7" x14ac:dyDescent="0.25">
      <c r="A5" s="1">
        <v>2012</v>
      </c>
      <c r="B5" s="1">
        <v>29</v>
      </c>
      <c r="C5" s="1">
        <v>32</v>
      </c>
      <c r="D5" s="1">
        <v>3</v>
      </c>
      <c r="E5" s="1">
        <v>99</v>
      </c>
      <c r="F5" s="1">
        <v>116</v>
      </c>
      <c r="G5" s="1">
        <v>18</v>
      </c>
    </row>
    <row r="6" spans="1:7" x14ac:dyDescent="0.25">
      <c r="A6" s="1">
        <v>2017</v>
      </c>
      <c r="B6" s="1">
        <v>55</v>
      </c>
      <c r="C6" s="1">
        <v>68</v>
      </c>
      <c r="D6" s="1">
        <v>14</v>
      </c>
      <c r="E6" s="1">
        <v>156</v>
      </c>
      <c r="F6" s="1">
        <v>203</v>
      </c>
      <c r="G6" s="1">
        <v>63</v>
      </c>
    </row>
    <row r="7" spans="1:7" x14ac:dyDescent="0.25">
      <c r="A7" s="1">
        <v>2022</v>
      </c>
      <c r="B7" s="1">
        <v>84</v>
      </c>
      <c r="C7" s="1">
        <v>98</v>
      </c>
      <c r="D7" s="1">
        <v>15</v>
      </c>
      <c r="E7" s="1">
        <v>235</v>
      </c>
      <c r="F7" s="1">
        <v>283</v>
      </c>
      <c r="G7" s="1">
        <v>64</v>
      </c>
    </row>
  </sheetData>
  <pageMargins left="0.75" right="0.75" top="1" bottom="1" header="0.5" footer="0.5"/>
  <tableParts count="1">
    <tablePart r:id="rId1"/>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4"/>
  <sheetViews>
    <sheetView workbookViewId="0">
      <pane ySplit="1" topLeftCell="A2" activePane="bottomLeft" state="frozen"/>
      <selection pane="bottomLeft"/>
    </sheetView>
  </sheetViews>
  <sheetFormatPr defaultRowHeight="15" x14ac:dyDescent="0.25"/>
  <cols>
    <col min="1" max="1" width="10" customWidth="1"/>
    <col min="2" max="2" width="32" customWidth="1"/>
    <col min="3" max="3" width="47" customWidth="1"/>
    <col min="4" max="4" width="60" customWidth="1"/>
  </cols>
  <sheetData>
    <row r="1" spans="1:4" ht="30" x14ac:dyDescent="0.25">
      <c r="A1" s="1" t="s">
        <v>0</v>
      </c>
      <c r="B1" s="1" t="s">
        <v>678</v>
      </c>
      <c r="C1" s="1" t="s">
        <v>679</v>
      </c>
      <c r="D1" s="1" t="s">
        <v>680</v>
      </c>
    </row>
    <row r="2" spans="1:4" x14ac:dyDescent="0.25">
      <c r="A2" s="1">
        <v>2013</v>
      </c>
      <c r="B2" s="1">
        <v>5479</v>
      </c>
      <c r="C2" s="1">
        <v>91</v>
      </c>
      <c r="D2" s="1">
        <v>0.8</v>
      </c>
    </row>
    <row r="3" spans="1:4" x14ac:dyDescent="0.25">
      <c r="A3" s="1">
        <v>2018</v>
      </c>
      <c r="B3" s="1">
        <v>3895</v>
      </c>
      <c r="C3" s="1">
        <v>213</v>
      </c>
      <c r="D3" s="1">
        <v>1.1000000000000001</v>
      </c>
    </row>
    <row r="4" spans="1:4" x14ac:dyDescent="0.25">
      <c r="A4" s="1">
        <v>2023</v>
      </c>
      <c r="B4" s="1">
        <v>1691</v>
      </c>
      <c r="C4" s="1">
        <v>62</v>
      </c>
      <c r="D4" s="1">
        <v>2.1</v>
      </c>
    </row>
  </sheetData>
  <pageMargins left="0.75" right="0.75" top="1" bottom="1" header="0.5" footer="0.5"/>
  <tableParts count="1">
    <tablePart r:id="rId1"/>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E2"/>
  <sheetViews>
    <sheetView workbookViewId="0">
      <pane ySplit="1" topLeftCell="A2" activePane="bottomLeft" state="frozen"/>
      <selection pane="bottomLeft"/>
    </sheetView>
  </sheetViews>
  <sheetFormatPr defaultRowHeight="15" x14ac:dyDescent="0.25"/>
  <cols>
    <col min="1" max="1" width="10" customWidth="1"/>
    <col min="2" max="2" width="25" customWidth="1"/>
    <col min="3" max="3" width="39" customWidth="1"/>
    <col min="4" max="4" width="40" customWidth="1"/>
    <col min="5" max="5" width="54" customWidth="1"/>
  </cols>
  <sheetData>
    <row r="1" spans="1:5" ht="30" x14ac:dyDescent="0.25">
      <c r="A1" s="1" t="s">
        <v>0</v>
      </c>
      <c r="B1" s="1" t="s">
        <v>681</v>
      </c>
      <c r="C1" s="1" t="s">
        <v>682</v>
      </c>
      <c r="D1" s="1" t="s">
        <v>683</v>
      </c>
      <c r="E1" s="1" t="s">
        <v>684</v>
      </c>
    </row>
    <row r="2" spans="1:5" x14ac:dyDescent="0.25">
      <c r="A2" s="1">
        <v>2022</v>
      </c>
      <c r="B2" s="1" t="s">
        <v>5</v>
      </c>
      <c r="C2" s="1" t="s">
        <v>5</v>
      </c>
      <c r="D2" s="1">
        <v>2</v>
      </c>
      <c r="E2" s="1">
        <v>2</v>
      </c>
    </row>
  </sheetData>
  <pageMargins left="0.75" right="0.75" top="1" bottom="1" header="0.5" footer="0.5"/>
  <tableParts count="1">
    <tablePart r:id="rId1"/>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Q5"/>
  <sheetViews>
    <sheetView workbookViewId="0">
      <pane ySplit="1" topLeftCell="A2" activePane="bottomLeft" state="frozen"/>
      <selection pane="bottomLeft"/>
    </sheetView>
  </sheetViews>
  <sheetFormatPr defaultRowHeight="15" x14ac:dyDescent="0.25"/>
  <cols>
    <col min="1" max="1" width="10" customWidth="1"/>
    <col min="2" max="2" width="25" customWidth="1"/>
    <col min="3" max="3" width="39" customWidth="1"/>
    <col min="4" max="4" width="29" customWidth="1"/>
    <col min="5" max="5" width="40" customWidth="1"/>
    <col min="6" max="6" width="54" customWidth="1"/>
    <col min="7" max="7" width="44" customWidth="1"/>
    <col min="8" max="8" width="37" customWidth="1"/>
    <col min="9" max="9" width="51" customWidth="1"/>
    <col min="10" max="10" width="41" customWidth="1"/>
    <col min="11" max="11" width="52" customWidth="1"/>
    <col min="12" max="12" width="60" customWidth="1"/>
    <col min="13" max="13" width="56" customWidth="1"/>
    <col min="14" max="14" width="36" customWidth="1"/>
    <col min="15" max="15" width="50" customWidth="1"/>
    <col min="16" max="16" width="51" customWidth="1"/>
    <col min="17" max="17" width="60" customWidth="1"/>
  </cols>
  <sheetData>
    <row r="1" spans="1:17" ht="30" x14ac:dyDescent="0.25">
      <c r="A1" s="1" t="s">
        <v>0</v>
      </c>
      <c r="B1" s="1" t="s">
        <v>685</v>
      </c>
      <c r="C1" s="1" t="s">
        <v>686</v>
      </c>
      <c r="D1" s="1" t="s">
        <v>687</v>
      </c>
      <c r="E1" s="1" t="s">
        <v>688</v>
      </c>
      <c r="F1" s="1" t="s">
        <v>689</v>
      </c>
      <c r="G1" s="1" t="s">
        <v>690</v>
      </c>
      <c r="H1" s="1" t="s">
        <v>691</v>
      </c>
      <c r="I1" s="1" t="s">
        <v>692</v>
      </c>
      <c r="J1" s="1" t="s">
        <v>693</v>
      </c>
      <c r="K1" s="1" t="s">
        <v>694</v>
      </c>
      <c r="L1" s="1" t="s">
        <v>695</v>
      </c>
      <c r="M1" s="1" t="s">
        <v>696</v>
      </c>
      <c r="N1" s="1" t="s">
        <v>697</v>
      </c>
      <c r="O1" s="1" t="s">
        <v>698</v>
      </c>
      <c r="P1" s="1" t="s">
        <v>699</v>
      </c>
      <c r="Q1" s="1" t="s">
        <v>700</v>
      </c>
    </row>
    <row r="2" spans="1:17" x14ac:dyDescent="0.25">
      <c r="A2" s="1">
        <v>2007</v>
      </c>
      <c r="B2" s="1" t="s">
        <v>5</v>
      </c>
      <c r="C2" s="1" t="s">
        <v>5</v>
      </c>
      <c r="D2" s="1"/>
      <c r="E2" s="1">
        <v>5</v>
      </c>
      <c r="F2" s="1">
        <v>5</v>
      </c>
      <c r="G2" s="1"/>
      <c r="H2" s="1"/>
      <c r="I2" s="1"/>
      <c r="J2" s="1"/>
      <c r="K2" s="1"/>
      <c r="L2" s="1"/>
      <c r="M2" s="1"/>
      <c r="N2" s="1"/>
      <c r="O2" s="1"/>
      <c r="P2" s="1"/>
      <c r="Q2" s="1"/>
    </row>
    <row r="3" spans="1:17" x14ac:dyDescent="0.25">
      <c r="A3" s="1">
        <v>2012</v>
      </c>
      <c r="B3" s="1">
        <v>2</v>
      </c>
      <c r="C3" s="1">
        <v>3</v>
      </c>
      <c r="D3" s="1" t="s">
        <v>18</v>
      </c>
      <c r="E3" s="1">
        <v>6</v>
      </c>
      <c r="F3" s="1">
        <v>8</v>
      </c>
      <c r="G3" s="1">
        <v>4</v>
      </c>
      <c r="H3" s="1"/>
      <c r="I3" s="1"/>
      <c r="J3" s="1"/>
      <c r="K3" s="1"/>
      <c r="L3" s="1"/>
      <c r="M3" s="1"/>
      <c r="N3" s="1"/>
      <c r="O3" s="1"/>
      <c r="P3" s="1"/>
      <c r="Q3" s="1"/>
    </row>
    <row r="4" spans="1:17" x14ac:dyDescent="0.25">
      <c r="A4" s="1">
        <v>2017</v>
      </c>
      <c r="B4" s="1">
        <v>3</v>
      </c>
      <c r="C4" s="1">
        <v>4</v>
      </c>
      <c r="D4" s="1">
        <v>1</v>
      </c>
      <c r="E4" s="1">
        <v>14</v>
      </c>
      <c r="F4" s="1">
        <v>17</v>
      </c>
      <c r="G4" s="1">
        <v>5</v>
      </c>
      <c r="H4" s="1"/>
      <c r="I4" s="1"/>
      <c r="J4" s="1"/>
      <c r="K4" s="1"/>
      <c r="L4" s="1"/>
      <c r="M4" s="1"/>
      <c r="N4" s="1"/>
      <c r="O4" s="1"/>
      <c r="P4" s="1"/>
      <c r="Q4" s="1"/>
    </row>
    <row r="5" spans="1:17" x14ac:dyDescent="0.25">
      <c r="A5" s="1">
        <v>2022</v>
      </c>
      <c r="B5" s="1" t="s">
        <v>5</v>
      </c>
      <c r="C5" s="1" t="s">
        <v>5</v>
      </c>
      <c r="D5" s="1" t="s">
        <v>5</v>
      </c>
      <c r="E5" s="1">
        <v>5</v>
      </c>
      <c r="F5" s="1">
        <v>5</v>
      </c>
      <c r="G5" s="1">
        <v>2</v>
      </c>
      <c r="H5" s="1" t="s">
        <v>5</v>
      </c>
      <c r="I5" s="1">
        <v>2</v>
      </c>
      <c r="J5" s="1" t="s">
        <v>5</v>
      </c>
      <c r="K5" s="1">
        <v>5</v>
      </c>
      <c r="L5" s="1">
        <v>5</v>
      </c>
      <c r="M5" s="1">
        <v>2</v>
      </c>
      <c r="N5" s="1" t="s">
        <v>5</v>
      </c>
      <c r="O5" s="1" t="s">
        <v>5</v>
      </c>
      <c r="P5" s="1">
        <v>1</v>
      </c>
      <c r="Q5" s="1">
        <v>1</v>
      </c>
    </row>
  </sheetData>
  <pageMargins left="0.75" right="0.75" top="1" bottom="1" header="0.5" footer="0.5"/>
  <tableParts count="1">
    <tablePart r:id="rId1"/>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K5"/>
  <sheetViews>
    <sheetView workbookViewId="0">
      <pane ySplit="1" topLeftCell="A2" activePane="bottomLeft" state="frozen"/>
      <selection pane="bottomLeft"/>
    </sheetView>
  </sheetViews>
  <sheetFormatPr defaultRowHeight="15" x14ac:dyDescent="0.25"/>
  <cols>
    <col min="1" max="1" width="10" customWidth="1"/>
    <col min="2" max="2" width="27" customWidth="1"/>
    <col min="3" max="3" width="42" customWidth="1"/>
    <col min="4" max="5" width="38" customWidth="1"/>
    <col min="6" max="6" width="53" customWidth="1"/>
    <col min="7" max="7" width="60" customWidth="1"/>
    <col min="8" max="8" width="51" customWidth="1"/>
    <col min="9" max="9" width="52" customWidth="1"/>
    <col min="10" max="11" width="60" customWidth="1"/>
  </cols>
  <sheetData>
    <row r="1" spans="1:11" ht="30" x14ac:dyDescent="0.25">
      <c r="A1" s="1" t="s">
        <v>0</v>
      </c>
      <c r="B1" s="1" t="s">
        <v>701</v>
      </c>
      <c r="C1" s="1" t="s">
        <v>702</v>
      </c>
      <c r="D1" s="1" t="s">
        <v>703</v>
      </c>
      <c r="E1" s="1" t="s">
        <v>704</v>
      </c>
      <c r="F1" s="1" t="s">
        <v>705</v>
      </c>
      <c r="G1" s="1" t="s">
        <v>706</v>
      </c>
      <c r="H1" s="1" t="s">
        <v>707</v>
      </c>
      <c r="I1" s="1" t="s">
        <v>708</v>
      </c>
      <c r="J1" s="1" t="s">
        <v>709</v>
      </c>
      <c r="K1" s="1" t="s">
        <v>710</v>
      </c>
    </row>
    <row r="2" spans="1:11" x14ac:dyDescent="0.25">
      <c r="A2" s="1">
        <v>2013</v>
      </c>
      <c r="B2" s="1"/>
      <c r="C2" s="1"/>
      <c r="D2" s="1"/>
      <c r="E2" s="1">
        <v>7</v>
      </c>
      <c r="F2" s="1">
        <v>7</v>
      </c>
      <c r="G2" s="1">
        <v>0.2</v>
      </c>
      <c r="H2" s="1">
        <v>4576</v>
      </c>
      <c r="I2" s="1"/>
      <c r="J2" s="1"/>
      <c r="K2" s="1"/>
    </row>
    <row r="3" spans="1:11" x14ac:dyDescent="0.25">
      <c r="A3" s="1">
        <v>2017</v>
      </c>
      <c r="B3" s="1">
        <v>3</v>
      </c>
      <c r="C3" s="1">
        <v>3</v>
      </c>
      <c r="D3" s="1">
        <v>1500</v>
      </c>
      <c r="E3" s="1"/>
      <c r="F3" s="1"/>
      <c r="G3" s="1"/>
      <c r="H3" s="1"/>
      <c r="I3" s="1">
        <v>3</v>
      </c>
      <c r="J3" s="1">
        <v>3</v>
      </c>
      <c r="K3" s="1">
        <v>500</v>
      </c>
    </row>
    <row r="4" spans="1:11" x14ac:dyDescent="0.25">
      <c r="A4" s="1">
        <v>2022</v>
      </c>
      <c r="B4" s="1" t="s">
        <v>5</v>
      </c>
      <c r="C4" s="1">
        <v>2</v>
      </c>
      <c r="D4" s="1" t="s">
        <v>5</v>
      </c>
      <c r="E4" s="1"/>
      <c r="F4" s="1"/>
      <c r="G4" s="1"/>
      <c r="H4" s="1"/>
      <c r="I4" s="1" t="s">
        <v>5</v>
      </c>
      <c r="J4" s="1">
        <v>2</v>
      </c>
      <c r="K4" s="1" t="s">
        <v>5</v>
      </c>
    </row>
    <row r="5" spans="1:11" x14ac:dyDescent="0.25">
      <c r="A5" s="1">
        <v>2023</v>
      </c>
      <c r="B5" s="1"/>
      <c r="C5" s="1"/>
      <c r="D5" s="1"/>
      <c r="E5" s="1" t="s">
        <v>5</v>
      </c>
      <c r="F5" s="1">
        <v>29</v>
      </c>
      <c r="G5" s="1" t="s">
        <v>5</v>
      </c>
      <c r="H5" s="1"/>
      <c r="I5" s="1"/>
      <c r="J5" s="1"/>
      <c r="K5" s="1"/>
    </row>
  </sheetData>
  <pageMargins left="0.75" right="0.75" top="1" bottom="1" header="0.5" footer="0.5"/>
  <tableParts count="1">
    <tablePart r:id="rId1"/>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Q4"/>
  <sheetViews>
    <sheetView workbookViewId="0">
      <pane ySplit="1" topLeftCell="A2" activePane="bottomLeft" state="frozen"/>
      <selection pane="bottomLeft"/>
    </sheetView>
  </sheetViews>
  <sheetFormatPr defaultRowHeight="15" x14ac:dyDescent="0.25"/>
  <cols>
    <col min="1" max="1" width="10" customWidth="1"/>
    <col min="2" max="2" width="23" customWidth="1"/>
    <col min="3" max="3" width="37" customWidth="1"/>
    <col min="4" max="4" width="27" customWidth="1"/>
    <col min="5" max="5" width="38" customWidth="1"/>
    <col min="6" max="6" width="52" customWidth="1"/>
    <col min="7" max="7" width="42" customWidth="1"/>
    <col min="8" max="8" width="40" customWidth="1"/>
    <col min="9" max="9" width="54" customWidth="1"/>
    <col min="10" max="10" width="44" customWidth="1"/>
    <col min="11" max="11" width="55" customWidth="1"/>
    <col min="12" max="12" width="60" customWidth="1"/>
    <col min="13" max="13" width="59" customWidth="1"/>
    <col min="14" max="14" width="47" customWidth="1"/>
    <col min="15" max="15" width="37" customWidth="1"/>
    <col min="16" max="16" width="60" customWidth="1"/>
    <col min="17" max="17" width="52" customWidth="1"/>
  </cols>
  <sheetData>
    <row r="1" spans="1:17" ht="30" x14ac:dyDescent="0.25">
      <c r="A1" s="1" t="s">
        <v>0</v>
      </c>
      <c r="B1" s="1" t="s">
        <v>711</v>
      </c>
      <c r="C1" s="1" t="s">
        <v>712</v>
      </c>
      <c r="D1" s="1" t="s">
        <v>713</v>
      </c>
      <c r="E1" s="1" t="s">
        <v>714</v>
      </c>
      <c r="F1" s="1" t="s">
        <v>715</v>
      </c>
      <c r="G1" s="1" t="s">
        <v>716</v>
      </c>
      <c r="H1" s="1" t="s">
        <v>717</v>
      </c>
      <c r="I1" s="1" t="s">
        <v>718</v>
      </c>
      <c r="J1" s="1" t="s">
        <v>719</v>
      </c>
      <c r="K1" s="1" t="s">
        <v>720</v>
      </c>
      <c r="L1" s="1" t="s">
        <v>721</v>
      </c>
      <c r="M1" s="1" t="s">
        <v>722</v>
      </c>
      <c r="N1" s="1" t="s">
        <v>723</v>
      </c>
      <c r="O1" s="1" t="s">
        <v>724</v>
      </c>
      <c r="P1" s="1" t="s">
        <v>725</v>
      </c>
      <c r="Q1" s="1" t="s">
        <v>726</v>
      </c>
    </row>
    <row r="2" spans="1:17" x14ac:dyDescent="0.25">
      <c r="A2" s="1">
        <v>2007</v>
      </c>
      <c r="B2" s="1"/>
      <c r="C2" s="1">
        <v>1</v>
      </c>
      <c r="D2" s="1">
        <v>1</v>
      </c>
      <c r="E2" s="1"/>
      <c r="F2" s="1">
        <v>3</v>
      </c>
      <c r="G2" s="1">
        <v>3</v>
      </c>
      <c r="H2" s="1"/>
      <c r="I2" s="1"/>
      <c r="J2" s="1"/>
      <c r="K2" s="1"/>
      <c r="L2" s="1"/>
      <c r="M2" s="1"/>
      <c r="N2" s="1"/>
      <c r="O2" s="1"/>
      <c r="P2" s="1"/>
      <c r="Q2" s="1"/>
    </row>
    <row r="3" spans="1:17" x14ac:dyDescent="0.25">
      <c r="A3" s="1">
        <v>2012</v>
      </c>
      <c r="B3" s="1" t="s">
        <v>5</v>
      </c>
      <c r="C3" s="1">
        <v>1</v>
      </c>
      <c r="D3" s="1" t="s">
        <v>5</v>
      </c>
      <c r="E3" s="1">
        <v>2</v>
      </c>
      <c r="F3" s="1">
        <v>5</v>
      </c>
      <c r="G3" s="1">
        <v>3</v>
      </c>
      <c r="H3" s="1"/>
      <c r="I3" s="1"/>
      <c r="J3" s="1"/>
      <c r="K3" s="1"/>
      <c r="L3" s="1"/>
      <c r="M3" s="1"/>
      <c r="N3" s="1"/>
      <c r="O3" s="1"/>
      <c r="P3" s="1"/>
      <c r="Q3" s="1"/>
    </row>
    <row r="4" spans="1:17" x14ac:dyDescent="0.25">
      <c r="A4" s="1">
        <v>2022</v>
      </c>
      <c r="B4" s="1" t="s">
        <v>5</v>
      </c>
      <c r="C4" s="1" t="s">
        <v>5</v>
      </c>
      <c r="D4" s="1" t="s">
        <v>5</v>
      </c>
      <c r="E4" s="1">
        <v>1</v>
      </c>
      <c r="F4" s="1">
        <v>5</v>
      </c>
      <c r="G4" s="1">
        <v>4</v>
      </c>
      <c r="H4" s="1" t="s">
        <v>5</v>
      </c>
      <c r="I4" s="1" t="s">
        <v>5</v>
      </c>
      <c r="J4" s="1" t="s">
        <v>5</v>
      </c>
      <c r="K4" s="1">
        <v>1</v>
      </c>
      <c r="L4" s="1">
        <v>3</v>
      </c>
      <c r="M4" s="1">
        <v>2</v>
      </c>
      <c r="N4" s="1" t="s">
        <v>5</v>
      </c>
      <c r="O4" s="1" t="s">
        <v>5</v>
      </c>
      <c r="P4" s="1">
        <v>2</v>
      </c>
      <c r="Q4" s="1">
        <v>2</v>
      </c>
    </row>
  </sheetData>
  <pageMargins left="0.75" right="0.75" top="1" bottom="1" header="0.5" footer="0.5"/>
  <tableParts count="1">
    <tablePart r:id="rId1"/>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7"/>
  <sheetViews>
    <sheetView workbookViewId="0">
      <pane ySplit="1" topLeftCell="A2" activePane="bottomLeft" state="frozen"/>
      <selection pane="bottomLeft"/>
    </sheetView>
  </sheetViews>
  <sheetFormatPr defaultRowHeight="15" x14ac:dyDescent="0.25"/>
  <cols>
    <col min="1" max="1" width="10" customWidth="1"/>
    <col min="2" max="2" width="48" customWidth="1"/>
    <col min="3" max="5" width="60" customWidth="1"/>
    <col min="6" max="6" width="48" customWidth="1"/>
    <col min="7" max="9" width="60" customWidth="1"/>
  </cols>
  <sheetData>
    <row r="1" spans="1:9" ht="30" x14ac:dyDescent="0.25">
      <c r="A1" s="1" t="s">
        <v>0</v>
      </c>
      <c r="B1" s="1" t="s">
        <v>727</v>
      </c>
      <c r="C1" s="1" t="s">
        <v>728</v>
      </c>
      <c r="D1" s="1" t="s">
        <v>729</v>
      </c>
      <c r="E1" s="1" t="s">
        <v>730</v>
      </c>
      <c r="F1" s="1" t="s">
        <v>731</v>
      </c>
      <c r="G1" s="1" t="s">
        <v>732</v>
      </c>
      <c r="H1" s="1" t="s">
        <v>733</v>
      </c>
      <c r="I1" s="1" t="s">
        <v>734</v>
      </c>
    </row>
    <row r="2" spans="1:9" x14ac:dyDescent="0.25">
      <c r="A2" s="1">
        <v>1997</v>
      </c>
      <c r="B2" s="1">
        <v>6</v>
      </c>
      <c r="C2" s="1">
        <v>24</v>
      </c>
      <c r="D2" s="1"/>
      <c r="E2" s="1"/>
      <c r="F2" s="1"/>
      <c r="G2" s="1"/>
      <c r="H2" s="1"/>
      <c r="I2" s="1"/>
    </row>
    <row r="3" spans="1:9" x14ac:dyDescent="0.25">
      <c r="A3" s="1">
        <v>2002</v>
      </c>
      <c r="B3" s="1">
        <v>2</v>
      </c>
      <c r="C3" s="1">
        <v>7</v>
      </c>
      <c r="D3" s="1"/>
      <c r="E3" s="1"/>
      <c r="F3" s="1"/>
      <c r="G3" s="1"/>
      <c r="H3" s="1"/>
      <c r="I3" s="1"/>
    </row>
    <row r="4" spans="1:9" x14ac:dyDescent="0.25">
      <c r="A4" s="1">
        <v>2007</v>
      </c>
      <c r="B4" s="1">
        <v>1</v>
      </c>
      <c r="C4" s="1">
        <v>6</v>
      </c>
      <c r="D4" s="1">
        <v>1</v>
      </c>
      <c r="E4" s="1">
        <v>6</v>
      </c>
      <c r="F4" s="1"/>
      <c r="G4" s="1"/>
      <c r="H4" s="1"/>
      <c r="I4" s="1"/>
    </row>
    <row r="5" spans="1:9" x14ac:dyDescent="0.25">
      <c r="A5" s="1">
        <v>2012</v>
      </c>
      <c r="B5" s="1">
        <v>4</v>
      </c>
      <c r="C5" s="1">
        <v>7</v>
      </c>
      <c r="D5" s="1">
        <v>4</v>
      </c>
      <c r="E5" s="1">
        <v>7</v>
      </c>
      <c r="F5" s="1" t="s">
        <v>5</v>
      </c>
      <c r="G5" s="1">
        <v>1</v>
      </c>
      <c r="H5" s="1" t="s">
        <v>5</v>
      </c>
      <c r="I5" s="1">
        <v>1</v>
      </c>
    </row>
    <row r="6" spans="1:9" x14ac:dyDescent="0.25">
      <c r="A6" s="1">
        <v>2017</v>
      </c>
      <c r="B6" s="1">
        <v>3</v>
      </c>
      <c r="C6" s="1">
        <v>24</v>
      </c>
      <c r="D6" s="1">
        <v>3</v>
      </c>
      <c r="E6" s="1">
        <v>24</v>
      </c>
      <c r="F6" s="1">
        <v>4</v>
      </c>
      <c r="G6" s="1">
        <v>6</v>
      </c>
      <c r="H6" s="1">
        <v>4</v>
      </c>
      <c r="I6" s="1">
        <v>6</v>
      </c>
    </row>
    <row r="7" spans="1:9" x14ac:dyDescent="0.25">
      <c r="A7" s="1">
        <v>2022</v>
      </c>
      <c r="B7" s="1">
        <v>1</v>
      </c>
      <c r="C7" s="1">
        <v>7</v>
      </c>
      <c r="D7" s="1">
        <v>1</v>
      </c>
      <c r="E7" s="1">
        <v>7</v>
      </c>
      <c r="F7" s="1">
        <v>4</v>
      </c>
      <c r="G7" s="1">
        <v>5</v>
      </c>
      <c r="H7" s="1">
        <v>4</v>
      </c>
      <c r="I7" s="1">
        <v>5</v>
      </c>
    </row>
  </sheetData>
  <pageMargins left="0.75" right="0.75" top="1" bottom="1" header="0.5" footer="0.5"/>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8"/>
  <sheetViews>
    <sheetView workbookViewId="0">
      <pane ySplit="1" topLeftCell="A2" activePane="bottomLeft" state="frozen"/>
      <selection pane="bottomLeft"/>
    </sheetView>
  </sheetViews>
  <sheetFormatPr defaultRowHeight="15" x14ac:dyDescent="0.25"/>
  <cols>
    <col min="1" max="1" width="10" customWidth="1"/>
    <col min="2" max="16" width="60" customWidth="1"/>
    <col min="17" max="17" width="38" customWidth="1"/>
    <col min="18" max="18" width="53" customWidth="1"/>
    <col min="19" max="19" width="52" customWidth="1"/>
    <col min="20" max="20" width="60" customWidth="1"/>
    <col min="21" max="21" width="50" customWidth="1"/>
    <col min="22" max="22" width="60" customWidth="1"/>
    <col min="23" max="23" width="31" customWidth="1"/>
    <col min="24" max="24" width="46" customWidth="1"/>
    <col min="25" max="25" width="45" customWidth="1"/>
    <col min="26" max="26" width="60" customWidth="1"/>
    <col min="27" max="27" width="43" customWidth="1"/>
    <col min="28" max="28" width="58" customWidth="1"/>
  </cols>
  <sheetData>
    <row r="1" spans="1:28" ht="30" x14ac:dyDescent="0.25">
      <c r="A1" s="1" t="s">
        <v>0</v>
      </c>
      <c r="B1" s="1" t="s">
        <v>39</v>
      </c>
      <c r="C1" s="1" t="s">
        <v>40</v>
      </c>
      <c r="D1" s="1" t="s">
        <v>41</v>
      </c>
      <c r="E1" s="1" t="s">
        <v>42</v>
      </c>
      <c r="F1" s="1" t="s">
        <v>43</v>
      </c>
      <c r="G1" s="1" t="s">
        <v>44</v>
      </c>
      <c r="H1" s="1" t="s">
        <v>45</v>
      </c>
      <c r="I1" s="1" t="s">
        <v>46</v>
      </c>
      <c r="J1" s="1" t="s">
        <v>47</v>
      </c>
      <c r="K1" s="1" t="s">
        <v>48</v>
      </c>
      <c r="L1" s="1" t="s">
        <v>49</v>
      </c>
      <c r="M1" s="1" t="s">
        <v>50</v>
      </c>
      <c r="N1" s="1" t="s">
        <v>51</v>
      </c>
      <c r="O1" s="1" t="s">
        <v>52</v>
      </c>
      <c r="P1" s="1" t="s">
        <v>53</v>
      </c>
      <c r="Q1" s="1" t="s">
        <v>54</v>
      </c>
      <c r="R1" s="1" t="s">
        <v>55</v>
      </c>
      <c r="S1" s="1" t="s">
        <v>56</v>
      </c>
      <c r="T1" s="1" t="s">
        <v>57</v>
      </c>
      <c r="U1" s="1" t="s">
        <v>58</v>
      </c>
      <c r="V1" s="1" t="s">
        <v>59</v>
      </c>
      <c r="W1" s="1" t="s">
        <v>60</v>
      </c>
      <c r="X1" s="1" t="s">
        <v>61</v>
      </c>
      <c r="Y1" s="1" t="s">
        <v>62</v>
      </c>
      <c r="Z1" s="1" t="s">
        <v>63</v>
      </c>
      <c r="AA1" s="1" t="s">
        <v>64</v>
      </c>
      <c r="AB1" s="1" t="s">
        <v>65</v>
      </c>
    </row>
    <row r="2" spans="1:28" x14ac:dyDescent="0.25">
      <c r="A2" s="1">
        <v>1997</v>
      </c>
      <c r="B2" s="1"/>
      <c r="C2" s="1"/>
      <c r="D2" s="1"/>
      <c r="E2" s="1"/>
      <c r="F2" s="1"/>
      <c r="G2" s="1"/>
      <c r="H2" s="1"/>
      <c r="I2" s="1"/>
      <c r="J2" s="1"/>
      <c r="K2" s="1"/>
      <c r="L2" s="1"/>
      <c r="M2" s="1"/>
      <c r="N2" s="1"/>
      <c r="O2" s="1"/>
      <c r="P2" s="1"/>
      <c r="Q2" s="1"/>
      <c r="R2" s="1"/>
      <c r="S2" s="1"/>
      <c r="T2" s="1"/>
      <c r="U2" s="1"/>
      <c r="V2" s="1"/>
      <c r="W2" s="1">
        <v>151</v>
      </c>
      <c r="X2" s="1">
        <v>159</v>
      </c>
      <c r="Y2" s="1"/>
      <c r="Z2" s="1"/>
      <c r="AA2" s="1"/>
      <c r="AB2" s="1"/>
    </row>
    <row r="3" spans="1:28" x14ac:dyDescent="0.25">
      <c r="A3" s="1">
        <v>2002</v>
      </c>
      <c r="B3" s="1"/>
      <c r="C3" s="1"/>
      <c r="D3" s="1"/>
      <c r="E3" s="1"/>
      <c r="F3" s="1"/>
      <c r="G3" s="1"/>
      <c r="H3" s="1"/>
      <c r="I3" s="1"/>
      <c r="J3" s="1"/>
      <c r="K3" s="1"/>
      <c r="L3" s="1"/>
      <c r="M3" s="1"/>
      <c r="N3" s="1"/>
      <c r="O3" s="1"/>
      <c r="P3" s="1"/>
      <c r="Q3" s="1">
        <v>2</v>
      </c>
      <c r="R3" s="1">
        <v>4</v>
      </c>
      <c r="S3" s="1"/>
      <c r="T3" s="1"/>
      <c r="U3" s="1"/>
      <c r="V3" s="1"/>
      <c r="W3" s="1">
        <v>208</v>
      </c>
      <c r="X3" s="1">
        <v>129</v>
      </c>
      <c r="Y3" s="1"/>
      <c r="Z3" s="1"/>
      <c r="AA3" s="1"/>
      <c r="AB3" s="1"/>
    </row>
    <row r="4" spans="1:28" x14ac:dyDescent="0.25">
      <c r="A4" s="1">
        <v>2007</v>
      </c>
      <c r="B4" s="1"/>
      <c r="C4" s="1"/>
      <c r="D4" s="1"/>
      <c r="E4" s="1"/>
      <c r="F4" s="1"/>
      <c r="G4" s="1"/>
      <c r="H4" s="1"/>
      <c r="I4" s="1"/>
      <c r="J4" s="1"/>
      <c r="K4" s="1"/>
      <c r="L4" s="1"/>
      <c r="M4" s="1"/>
      <c r="N4" s="1"/>
      <c r="O4" s="1"/>
      <c r="P4" s="1"/>
      <c r="Q4" s="1">
        <v>1</v>
      </c>
      <c r="R4" s="1">
        <v>6</v>
      </c>
      <c r="S4" s="1">
        <v>1</v>
      </c>
      <c r="T4" s="1">
        <v>6</v>
      </c>
      <c r="U4" s="1"/>
      <c r="V4" s="1"/>
      <c r="W4" s="1">
        <v>134</v>
      </c>
      <c r="X4" s="1">
        <v>102</v>
      </c>
      <c r="Y4" s="1">
        <v>134</v>
      </c>
      <c r="Z4" s="1">
        <v>102</v>
      </c>
      <c r="AA4" s="1"/>
      <c r="AB4" s="1"/>
    </row>
    <row r="5" spans="1:28" x14ac:dyDescent="0.25">
      <c r="A5" s="1">
        <v>2012</v>
      </c>
      <c r="B5" s="1"/>
      <c r="C5" s="1"/>
      <c r="D5" s="1"/>
      <c r="E5" s="1"/>
      <c r="F5" s="1"/>
      <c r="G5" s="1"/>
      <c r="H5" s="1"/>
      <c r="I5" s="1"/>
      <c r="J5" s="1"/>
      <c r="K5" s="1"/>
      <c r="L5" s="1"/>
      <c r="M5" s="1"/>
      <c r="N5" s="1"/>
      <c r="O5" s="1"/>
      <c r="P5" s="1"/>
      <c r="Q5" s="1" t="s">
        <v>5</v>
      </c>
      <c r="R5" s="1">
        <v>22</v>
      </c>
      <c r="S5" s="1" t="s">
        <v>5</v>
      </c>
      <c r="T5" s="1">
        <v>22</v>
      </c>
      <c r="U5" s="1"/>
      <c r="V5" s="1"/>
      <c r="W5" s="1">
        <v>176</v>
      </c>
      <c r="X5" s="1">
        <v>161</v>
      </c>
      <c r="Y5" s="1">
        <v>176</v>
      </c>
      <c r="Z5" s="1">
        <v>161</v>
      </c>
      <c r="AA5" s="1"/>
      <c r="AB5" s="1"/>
    </row>
    <row r="6" spans="1:28" x14ac:dyDescent="0.25">
      <c r="A6" s="1">
        <v>2013</v>
      </c>
      <c r="B6" s="1"/>
      <c r="C6" s="1"/>
      <c r="D6" s="1"/>
      <c r="E6" s="1"/>
      <c r="F6" s="1"/>
      <c r="G6" s="1"/>
      <c r="H6" s="1"/>
      <c r="I6" s="1"/>
      <c r="J6" s="1"/>
      <c r="K6" s="1"/>
      <c r="L6" s="1"/>
      <c r="M6" s="1">
        <v>31</v>
      </c>
      <c r="N6" s="1">
        <v>9</v>
      </c>
      <c r="O6" s="1">
        <v>0.3</v>
      </c>
      <c r="P6" s="1">
        <v>40</v>
      </c>
      <c r="Q6" s="1"/>
      <c r="R6" s="1"/>
      <c r="S6" s="1"/>
      <c r="T6" s="1"/>
      <c r="U6" s="1"/>
      <c r="V6" s="1"/>
      <c r="W6" s="1"/>
      <c r="X6" s="1"/>
      <c r="Y6" s="1"/>
      <c r="Z6" s="1"/>
      <c r="AA6" s="1"/>
      <c r="AB6" s="1"/>
    </row>
    <row r="7" spans="1:28" x14ac:dyDescent="0.25">
      <c r="A7" s="1">
        <v>2017</v>
      </c>
      <c r="B7" s="1">
        <v>3</v>
      </c>
      <c r="C7" s="1">
        <v>3</v>
      </c>
      <c r="D7" s="1">
        <v>54</v>
      </c>
      <c r="E7" s="1">
        <v>3</v>
      </c>
      <c r="F7" s="1">
        <v>3</v>
      </c>
      <c r="G7" s="1">
        <v>3</v>
      </c>
      <c r="H7" s="1">
        <v>3</v>
      </c>
      <c r="I7" s="1">
        <v>18</v>
      </c>
      <c r="J7" s="1"/>
      <c r="K7" s="1"/>
      <c r="L7" s="1"/>
      <c r="M7" s="1"/>
      <c r="N7" s="1"/>
      <c r="O7" s="1"/>
      <c r="P7" s="1"/>
      <c r="Q7" s="1">
        <v>6</v>
      </c>
      <c r="R7" s="1">
        <v>14</v>
      </c>
      <c r="S7" s="1">
        <v>6</v>
      </c>
      <c r="T7" s="1">
        <v>14</v>
      </c>
      <c r="U7" s="1"/>
      <c r="V7" s="1"/>
      <c r="W7" s="1">
        <v>291</v>
      </c>
      <c r="X7" s="1">
        <v>136</v>
      </c>
      <c r="Y7" s="1" t="s">
        <v>5</v>
      </c>
      <c r="Z7" s="1">
        <v>134</v>
      </c>
      <c r="AA7" s="1" t="s">
        <v>5</v>
      </c>
      <c r="AB7" s="1">
        <v>4</v>
      </c>
    </row>
    <row r="8" spans="1:28" x14ac:dyDescent="0.25">
      <c r="A8" s="1">
        <v>2022</v>
      </c>
      <c r="B8" s="1" t="s">
        <v>5</v>
      </c>
      <c r="C8" s="1">
        <v>1</v>
      </c>
      <c r="D8" s="1" t="s">
        <v>5</v>
      </c>
      <c r="E8" s="1"/>
      <c r="F8" s="1"/>
      <c r="G8" s="1"/>
      <c r="H8" s="1"/>
      <c r="I8" s="1"/>
      <c r="J8" s="1" t="s">
        <v>5</v>
      </c>
      <c r="K8" s="1">
        <v>1</v>
      </c>
      <c r="L8" s="1" t="s">
        <v>5</v>
      </c>
      <c r="M8" s="1"/>
      <c r="N8" s="1"/>
      <c r="O8" s="1"/>
      <c r="P8" s="1"/>
      <c r="Q8" s="1">
        <v>21</v>
      </c>
      <c r="R8" s="1">
        <v>20</v>
      </c>
      <c r="S8" s="1" t="s">
        <v>5</v>
      </c>
      <c r="T8" s="1">
        <v>18</v>
      </c>
      <c r="U8" s="1" t="s">
        <v>5</v>
      </c>
      <c r="V8" s="1">
        <v>2</v>
      </c>
      <c r="W8" s="1">
        <v>144</v>
      </c>
      <c r="X8" s="1">
        <v>107</v>
      </c>
      <c r="Y8" s="1">
        <v>140</v>
      </c>
      <c r="Z8" s="1">
        <v>101</v>
      </c>
      <c r="AA8" s="1">
        <v>4</v>
      </c>
      <c r="AB8" s="1">
        <v>12</v>
      </c>
    </row>
  </sheetData>
  <pageMargins left="0.75" right="0.75" top="1" bottom="1" header="0.5" footer="0.5"/>
  <tableParts count="1">
    <tablePart r:id="rId1"/>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M3"/>
  <sheetViews>
    <sheetView workbookViewId="0">
      <pane ySplit="1" topLeftCell="A2" activePane="bottomLeft" state="frozen"/>
      <selection pane="bottomLeft"/>
    </sheetView>
  </sheetViews>
  <sheetFormatPr defaultRowHeight="15" x14ac:dyDescent="0.25"/>
  <cols>
    <col min="1" max="1" width="10" customWidth="1"/>
    <col min="2" max="2" width="24" customWidth="1"/>
    <col min="3" max="3" width="38" customWidth="1"/>
    <col min="4" max="4" width="28" customWidth="1"/>
    <col min="5" max="5" width="39" customWidth="1"/>
    <col min="6" max="6" width="53" customWidth="1"/>
    <col min="7" max="7" width="43" customWidth="1"/>
    <col min="8" max="8" width="34" customWidth="1"/>
    <col min="9" max="9" width="48" customWidth="1"/>
    <col min="10" max="10" width="38" customWidth="1"/>
    <col min="11" max="11" width="49" customWidth="1"/>
    <col min="12" max="12" width="60" customWidth="1"/>
    <col min="13" max="13" width="53" customWidth="1"/>
  </cols>
  <sheetData>
    <row r="1" spans="1:13" ht="30" x14ac:dyDescent="0.25">
      <c r="A1" s="1" t="s">
        <v>0</v>
      </c>
      <c r="B1" s="1" t="s">
        <v>735</v>
      </c>
      <c r="C1" s="1" t="s">
        <v>736</v>
      </c>
      <c r="D1" s="1" t="s">
        <v>737</v>
      </c>
      <c r="E1" s="1" t="s">
        <v>738</v>
      </c>
      <c r="F1" s="1" t="s">
        <v>739</v>
      </c>
      <c r="G1" s="1" t="s">
        <v>740</v>
      </c>
      <c r="H1" s="1" t="s">
        <v>741</v>
      </c>
      <c r="I1" s="1" t="s">
        <v>742</v>
      </c>
      <c r="J1" s="1" t="s">
        <v>743</v>
      </c>
      <c r="K1" s="1" t="s">
        <v>744</v>
      </c>
      <c r="L1" s="1" t="s">
        <v>745</v>
      </c>
      <c r="M1" s="1" t="s">
        <v>746</v>
      </c>
    </row>
    <row r="2" spans="1:13" x14ac:dyDescent="0.25">
      <c r="A2" s="1">
        <v>2017</v>
      </c>
      <c r="B2" s="1" t="s">
        <v>5</v>
      </c>
      <c r="C2" s="1" t="s">
        <v>5</v>
      </c>
      <c r="D2" s="1" t="s">
        <v>5</v>
      </c>
      <c r="E2" s="1">
        <v>3</v>
      </c>
      <c r="F2" s="1">
        <v>7</v>
      </c>
      <c r="G2" s="1">
        <v>4</v>
      </c>
      <c r="H2" s="1" t="s">
        <v>5</v>
      </c>
      <c r="I2" s="1" t="s">
        <v>5</v>
      </c>
      <c r="J2" s="1" t="s">
        <v>5</v>
      </c>
      <c r="K2" s="1">
        <v>3</v>
      </c>
      <c r="L2" s="1">
        <v>7</v>
      </c>
      <c r="M2" s="1">
        <v>4</v>
      </c>
    </row>
    <row r="3" spans="1:13" x14ac:dyDescent="0.25">
      <c r="A3" s="1">
        <v>2022</v>
      </c>
      <c r="B3" s="1" t="s">
        <v>5</v>
      </c>
      <c r="C3" s="1" t="s">
        <v>5</v>
      </c>
      <c r="D3" s="1"/>
      <c r="E3" s="1">
        <v>2</v>
      </c>
      <c r="F3" s="1">
        <v>2</v>
      </c>
      <c r="G3" s="1"/>
      <c r="H3" s="1" t="s">
        <v>5</v>
      </c>
      <c r="I3" s="1" t="s">
        <v>5</v>
      </c>
      <c r="J3" s="1"/>
      <c r="K3" s="1">
        <v>2</v>
      </c>
      <c r="L3" s="1">
        <v>2</v>
      </c>
      <c r="M3" s="1"/>
    </row>
  </sheetData>
  <pageMargins left="0.75" right="0.75" top="1" bottom="1" header="0.5" footer="0.5"/>
  <tableParts count="1">
    <tablePart r:id="rId1"/>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M6"/>
  <sheetViews>
    <sheetView workbookViewId="0">
      <pane ySplit="1" topLeftCell="A2" activePane="bottomLeft" state="frozen"/>
      <selection pane="bottomLeft"/>
    </sheetView>
  </sheetViews>
  <sheetFormatPr defaultRowHeight="15" x14ac:dyDescent="0.25"/>
  <cols>
    <col min="1" max="1" width="10" customWidth="1"/>
    <col min="2" max="2" width="33" customWidth="1"/>
    <col min="3" max="3" width="48" customWidth="1"/>
    <col min="4" max="4" width="47" customWidth="1"/>
    <col min="5" max="5" width="60" customWidth="1"/>
    <col min="6" max="6" width="45" customWidth="1"/>
    <col min="7" max="7" width="60" customWidth="1"/>
    <col min="8" max="8" width="34" customWidth="1"/>
    <col min="9" max="9" width="49" customWidth="1"/>
    <col min="10" max="10" width="48" customWidth="1"/>
    <col min="11" max="11" width="60" customWidth="1"/>
    <col min="12" max="12" width="46" customWidth="1"/>
    <col min="13" max="13" width="60" customWidth="1"/>
  </cols>
  <sheetData>
    <row r="1" spans="1:13" ht="30" x14ac:dyDescent="0.25">
      <c r="A1" s="1" t="s">
        <v>0</v>
      </c>
      <c r="B1" s="1" t="s">
        <v>747</v>
      </c>
      <c r="C1" s="1" t="s">
        <v>748</v>
      </c>
      <c r="D1" s="1" t="s">
        <v>749</v>
      </c>
      <c r="E1" s="1" t="s">
        <v>750</v>
      </c>
      <c r="F1" s="1" t="s">
        <v>751</v>
      </c>
      <c r="G1" s="1" t="s">
        <v>752</v>
      </c>
      <c r="H1" s="1" t="s">
        <v>753</v>
      </c>
      <c r="I1" s="1" t="s">
        <v>754</v>
      </c>
      <c r="J1" s="1" t="s">
        <v>755</v>
      </c>
      <c r="K1" s="1" t="s">
        <v>756</v>
      </c>
      <c r="L1" s="1" t="s">
        <v>757</v>
      </c>
      <c r="M1" s="1" t="s">
        <v>758</v>
      </c>
    </row>
    <row r="2" spans="1:13" x14ac:dyDescent="0.25">
      <c r="A2" s="1">
        <v>2002</v>
      </c>
      <c r="B2" s="1" t="s">
        <v>5</v>
      </c>
      <c r="C2" s="1">
        <v>14</v>
      </c>
      <c r="D2" s="1"/>
      <c r="E2" s="1"/>
      <c r="F2" s="1"/>
      <c r="G2" s="1"/>
      <c r="H2" s="1">
        <v>23</v>
      </c>
      <c r="I2" s="1">
        <v>19</v>
      </c>
      <c r="J2" s="1"/>
      <c r="K2" s="1"/>
      <c r="L2" s="1"/>
      <c r="M2" s="1"/>
    </row>
    <row r="3" spans="1:13" x14ac:dyDescent="0.25">
      <c r="A3" s="1">
        <v>2007</v>
      </c>
      <c r="B3" s="1" t="s">
        <v>5</v>
      </c>
      <c r="C3" s="1">
        <v>18</v>
      </c>
      <c r="D3" s="1" t="s">
        <v>5</v>
      </c>
      <c r="E3" s="1">
        <v>18</v>
      </c>
      <c r="F3" s="1"/>
      <c r="G3" s="1"/>
      <c r="H3" s="1">
        <v>14</v>
      </c>
      <c r="I3" s="1">
        <v>18</v>
      </c>
      <c r="J3" s="1">
        <v>14</v>
      </c>
      <c r="K3" s="1">
        <v>18</v>
      </c>
      <c r="L3" s="1"/>
      <c r="M3" s="1"/>
    </row>
    <row r="4" spans="1:13" x14ac:dyDescent="0.25">
      <c r="A4" s="1">
        <v>2012</v>
      </c>
      <c r="B4" s="1">
        <v>342</v>
      </c>
      <c r="C4" s="1">
        <v>23</v>
      </c>
      <c r="D4" s="1">
        <v>342</v>
      </c>
      <c r="E4" s="1">
        <v>23</v>
      </c>
      <c r="F4" s="1"/>
      <c r="G4" s="1"/>
      <c r="H4" s="1">
        <v>22</v>
      </c>
      <c r="I4" s="1">
        <v>24</v>
      </c>
      <c r="J4" s="1">
        <v>22</v>
      </c>
      <c r="K4" s="1">
        <v>24</v>
      </c>
      <c r="L4" s="1"/>
      <c r="M4" s="1"/>
    </row>
    <row r="5" spans="1:13" x14ac:dyDescent="0.25">
      <c r="A5" s="1">
        <v>2017</v>
      </c>
      <c r="B5" s="1" t="s">
        <v>5</v>
      </c>
      <c r="C5" s="1">
        <v>29</v>
      </c>
      <c r="D5" s="1" t="s">
        <v>5</v>
      </c>
      <c r="E5" s="1">
        <v>29</v>
      </c>
      <c r="F5" s="1" t="s">
        <v>18</v>
      </c>
      <c r="G5" s="1">
        <v>3</v>
      </c>
      <c r="H5" s="1" t="s">
        <v>5</v>
      </c>
      <c r="I5" s="1">
        <v>53</v>
      </c>
      <c r="J5" s="1" t="s">
        <v>5</v>
      </c>
      <c r="K5" s="1">
        <v>53</v>
      </c>
      <c r="L5" s="1"/>
      <c r="M5" s="1"/>
    </row>
    <row r="6" spans="1:13" x14ac:dyDescent="0.25">
      <c r="A6" s="1">
        <v>2022</v>
      </c>
      <c r="B6" s="1">
        <v>261</v>
      </c>
      <c r="C6" s="1">
        <v>45</v>
      </c>
      <c r="D6" s="1">
        <v>261</v>
      </c>
      <c r="E6" s="1">
        <v>45</v>
      </c>
      <c r="F6" s="1"/>
      <c r="G6" s="1"/>
      <c r="H6" s="1">
        <v>24</v>
      </c>
      <c r="I6" s="1">
        <v>77</v>
      </c>
      <c r="J6" s="1">
        <v>23</v>
      </c>
      <c r="K6" s="1">
        <v>74</v>
      </c>
      <c r="L6" s="1">
        <v>1</v>
      </c>
      <c r="M6" s="1">
        <v>8</v>
      </c>
    </row>
  </sheetData>
  <pageMargins left="0.75" right="0.75" top="1" bottom="1" header="0.5" footer="0.5"/>
  <tableParts count="1">
    <tablePart r:id="rId1"/>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2" customWidth="1"/>
    <col min="4" max="4" width="32" customWidth="1"/>
    <col min="5" max="5" width="43" customWidth="1"/>
    <col min="6" max="6" width="57" customWidth="1"/>
    <col min="7" max="7" width="47" customWidth="1"/>
  </cols>
  <sheetData>
    <row r="1" spans="1:7" ht="30" x14ac:dyDescent="0.25">
      <c r="A1" s="1" t="s">
        <v>0</v>
      </c>
      <c r="B1" s="1" t="s">
        <v>759</v>
      </c>
      <c r="C1" s="1" t="s">
        <v>760</v>
      </c>
      <c r="D1" s="1" t="s">
        <v>761</v>
      </c>
      <c r="E1" s="1" t="s">
        <v>762</v>
      </c>
      <c r="F1" s="1" t="s">
        <v>763</v>
      </c>
      <c r="G1" s="1" t="s">
        <v>764</v>
      </c>
    </row>
    <row r="2" spans="1:7" x14ac:dyDescent="0.25">
      <c r="A2" s="1">
        <v>1997</v>
      </c>
      <c r="B2" s="1"/>
      <c r="C2" s="1">
        <v>19</v>
      </c>
      <c r="D2" s="1"/>
      <c r="E2" s="1"/>
      <c r="F2" s="1">
        <v>19</v>
      </c>
      <c r="G2" s="1"/>
    </row>
    <row r="3" spans="1:7" x14ac:dyDescent="0.25">
      <c r="A3" s="1">
        <v>2002</v>
      </c>
      <c r="B3" s="1" t="s">
        <v>5</v>
      </c>
      <c r="C3" s="1" t="s">
        <v>5</v>
      </c>
      <c r="D3" s="1">
        <v>2</v>
      </c>
      <c r="E3" s="1">
        <v>16</v>
      </c>
      <c r="F3" s="1">
        <v>19</v>
      </c>
      <c r="G3" s="1">
        <v>4</v>
      </c>
    </row>
    <row r="4" spans="1:7" x14ac:dyDescent="0.25">
      <c r="A4" s="1">
        <v>2007</v>
      </c>
      <c r="B4" s="1">
        <v>49</v>
      </c>
      <c r="C4" s="1">
        <v>55</v>
      </c>
      <c r="D4" s="1">
        <v>6</v>
      </c>
      <c r="E4" s="1">
        <v>43</v>
      </c>
      <c r="F4" s="1">
        <v>52</v>
      </c>
      <c r="G4" s="1">
        <v>15</v>
      </c>
    </row>
    <row r="5" spans="1:7" x14ac:dyDescent="0.25">
      <c r="A5" s="1">
        <v>2012</v>
      </c>
      <c r="B5" s="1">
        <v>42</v>
      </c>
      <c r="C5" s="1">
        <v>43</v>
      </c>
      <c r="D5" s="1" t="s">
        <v>18</v>
      </c>
      <c r="E5" s="1">
        <v>29</v>
      </c>
      <c r="F5" s="1">
        <v>31</v>
      </c>
      <c r="G5" s="1">
        <v>4</v>
      </c>
    </row>
    <row r="6" spans="1:7" x14ac:dyDescent="0.25">
      <c r="A6" s="1">
        <v>2017</v>
      </c>
      <c r="B6" s="1">
        <v>46</v>
      </c>
      <c r="C6" s="1">
        <v>48</v>
      </c>
      <c r="D6" s="1">
        <v>2</v>
      </c>
      <c r="E6" s="1">
        <v>29</v>
      </c>
      <c r="F6" s="1">
        <v>32</v>
      </c>
      <c r="G6" s="1">
        <v>5</v>
      </c>
    </row>
    <row r="7" spans="1:7" x14ac:dyDescent="0.25">
      <c r="A7" s="1">
        <v>2022</v>
      </c>
      <c r="B7" s="1" t="s">
        <v>5</v>
      </c>
      <c r="C7" s="1" t="s">
        <v>5</v>
      </c>
      <c r="D7" s="1">
        <v>4</v>
      </c>
      <c r="E7" s="1">
        <v>35</v>
      </c>
      <c r="F7" s="1">
        <v>38</v>
      </c>
      <c r="G7" s="1">
        <v>7</v>
      </c>
    </row>
  </sheetData>
  <pageMargins left="0.75" right="0.75" top="1" bottom="1" header="0.5" footer="0.5"/>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P7"/>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2" customWidth="1"/>
    <col min="4" max="4" width="30" customWidth="1"/>
    <col min="5" max="5" width="32" customWidth="1"/>
    <col min="6" max="6" width="34" customWidth="1"/>
    <col min="7" max="7" width="43" customWidth="1"/>
    <col min="8" max="8" width="57" customWidth="1"/>
    <col min="9" max="9" width="45" customWidth="1"/>
    <col min="10" max="10" width="47" customWidth="1"/>
    <col min="11" max="11" width="49" customWidth="1"/>
    <col min="12" max="12" width="43" customWidth="1"/>
    <col min="13" max="13" width="41" customWidth="1"/>
    <col min="14" max="14" width="45" customWidth="1"/>
    <col min="15" max="15" width="56" customWidth="1"/>
    <col min="16" max="16" width="60" customWidth="1"/>
  </cols>
  <sheetData>
    <row r="1" spans="1:16" ht="30" x14ac:dyDescent="0.25">
      <c r="A1" s="1" t="s">
        <v>0</v>
      </c>
      <c r="B1" s="1" t="s">
        <v>765</v>
      </c>
      <c r="C1" s="1" t="s">
        <v>766</v>
      </c>
      <c r="D1" s="1" t="s">
        <v>767</v>
      </c>
      <c r="E1" s="1" t="s">
        <v>768</v>
      </c>
      <c r="F1" s="1" t="s">
        <v>769</v>
      </c>
      <c r="G1" s="1" t="s">
        <v>770</v>
      </c>
      <c r="H1" s="1" t="s">
        <v>771</v>
      </c>
      <c r="I1" s="1" t="s">
        <v>772</v>
      </c>
      <c r="J1" s="1" t="s">
        <v>773</v>
      </c>
      <c r="K1" s="1" t="s">
        <v>774</v>
      </c>
      <c r="L1" s="1" t="s">
        <v>775</v>
      </c>
      <c r="M1" s="1" t="s">
        <v>776</v>
      </c>
      <c r="N1" s="1" t="s">
        <v>777</v>
      </c>
      <c r="O1" s="1" t="s">
        <v>778</v>
      </c>
      <c r="P1" s="1" t="s">
        <v>779</v>
      </c>
    </row>
    <row r="2" spans="1:16" x14ac:dyDescent="0.25">
      <c r="A2" s="1">
        <v>1997</v>
      </c>
      <c r="B2" s="1"/>
      <c r="C2" s="1"/>
      <c r="D2" s="1">
        <v>12992</v>
      </c>
      <c r="E2" s="1"/>
      <c r="F2" s="1" t="s">
        <v>5</v>
      </c>
      <c r="G2" s="1"/>
      <c r="H2" s="1"/>
      <c r="I2" s="1">
        <v>27</v>
      </c>
      <c r="J2" s="1"/>
      <c r="K2" s="1">
        <v>12</v>
      </c>
      <c r="L2" s="1">
        <v>348428</v>
      </c>
      <c r="M2" s="1">
        <v>12109</v>
      </c>
      <c r="N2" s="1" t="s">
        <v>5</v>
      </c>
      <c r="O2" s="1">
        <v>16</v>
      </c>
      <c r="P2" s="1">
        <v>10</v>
      </c>
    </row>
    <row r="3" spans="1:16" x14ac:dyDescent="0.25">
      <c r="A3" s="1">
        <v>2002</v>
      </c>
      <c r="B3" s="1"/>
      <c r="C3" s="1"/>
      <c r="D3" s="1">
        <v>10211</v>
      </c>
      <c r="E3" s="1"/>
      <c r="F3" s="1">
        <v>6978</v>
      </c>
      <c r="G3" s="1"/>
      <c r="H3" s="1"/>
      <c r="I3" s="1">
        <v>34</v>
      </c>
      <c r="J3" s="1"/>
      <c r="K3" s="1">
        <v>19</v>
      </c>
      <c r="L3" s="1">
        <v>314626</v>
      </c>
      <c r="M3" s="1">
        <v>9759</v>
      </c>
      <c r="N3" s="1" t="s">
        <v>5</v>
      </c>
      <c r="O3" s="1">
        <v>12</v>
      </c>
      <c r="P3" s="1">
        <v>7</v>
      </c>
    </row>
    <row r="4" spans="1:16" x14ac:dyDescent="0.25">
      <c r="A4" s="1">
        <v>2007</v>
      </c>
      <c r="B4" s="1"/>
      <c r="C4" s="1"/>
      <c r="D4" s="1" t="s">
        <v>5</v>
      </c>
      <c r="E4" s="1"/>
      <c r="F4" s="1" t="s">
        <v>5</v>
      </c>
      <c r="G4" s="1"/>
      <c r="H4" s="1"/>
      <c r="I4" s="1">
        <v>42</v>
      </c>
      <c r="J4" s="1"/>
      <c r="K4" s="1">
        <v>21</v>
      </c>
      <c r="L4" s="1" t="s">
        <v>5</v>
      </c>
      <c r="M4" s="1" t="s">
        <v>5</v>
      </c>
      <c r="N4" s="1">
        <v>26</v>
      </c>
      <c r="O4" s="1">
        <v>20</v>
      </c>
      <c r="P4" s="1">
        <v>6</v>
      </c>
    </row>
    <row r="5" spans="1:16" x14ac:dyDescent="0.25">
      <c r="A5" s="1">
        <v>2012</v>
      </c>
      <c r="B5" s="1"/>
      <c r="C5" s="1"/>
      <c r="D5" s="1" t="s">
        <v>5</v>
      </c>
      <c r="E5" s="1"/>
      <c r="F5" s="1">
        <v>255</v>
      </c>
      <c r="G5" s="1"/>
      <c r="H5" s="1"/>
      <c r="I5" s="1">
        <v>42</v>
      </c>
      <c r="J5" s="1"/>
      <c r="K5" s="1">
        <v>46</v>
      </c>
      <c r="L5" s="1" t="s">
        <v>5</v>
      </c>
      <c r="M5" s="1" t="s">
        <v>5</v>
      </c>
      <c r="N5" s="1">
        <v>170</v>
      </c>
      <c r="O5" s="1">
        <v>13</v>
      </c>
      <c r="P5" s="1">
        <v>17</v>
      </c>
    </row>
    <row r="6" spans="1:16" x14ac:dyDescent="0.25">
      <c r="A6" s="1">
        <v>2017</v>
      </c>
      <c r="B6" s="1" t="s">
        <v>5</v>
      </c>
      <c r="C6" s="1">
        <v>3752</v>
      </c>
      <c r="D6" s="1"/>
      <c r="E6" s="1" t="s">
        <v>5</v>
      </c>
      <c r="F6" s="1"/>
      <c r="G6" s="1">
        <v>160</v>
      </c>
      <c r="H6" s="1">
        <v>258</v>
      </c>
      <c r="I6" s="1"/>
      <c r="J6" s="1">
        <v>120</v>
      </c>
      <c r="K6" s="1"/>
      <c r="L6" s="1"/>
      <c r="M6" s="1"/>
      <c r="N6" s="1"/>
      <c r="O6" s="1"/>
      <c r="P6" s="1"/>
    </row>
    <row r="7" spans="1:16" x14ac:dyDescent="0.25">
      <c r="A7" s="1">
        <v>2022</v>
      </c>
      <c r="B7" s="1" t="s">
        <v>5</v>
      </c>
      <c r="C7" s="1" t="s">
        <v>5</v>
      </c>
      <c r="D7" s="1"/>
      <c r="E7" s="1" t="s">
        <v>5</v>
      </c>
      <c r="F7" s="1"/>
      <c r="G7" s="1">
        <v>199</v>
      </c>
      <c r="H7" s="1">
        <v>274</v>
      </c>
      <c r="I7" s="1"/>
      <c r="J7" s="1">
        <v>111</v>
      </c>
      <c r="K7" s="1"/>
      <c r="L7" s="1"/>
      <c r="M7" s="1"/>
      <c r="N7" s="1"/>
      <c r="O7" s="1"/>
      <c r="P7" s="1"/>
    </row>
  </sheetData>
  <pageMargins left="0.75" right="0.75" top="1" bottom="1" header="0.5" footer="0.5"/>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E2"/>
  <sheetViews>
    <sheetView workbookViewId="0">
      <pane ySplit="1" topLeftCell="A2" activePane="bottomLeft" state="frozen"/>
      <selection pane="bottomLeft"/>
    </sheetView>
  </sheetViews>
  <sheetFormatPr defaultRowHeight="15" x14ac:dyDescent="0.25"/>
  <cols>
    <col min="1" max="1" width="10" customWidth="1"/>
    <col min="2" max="5" width="60" customWidth="1"/>
  </cols>
  <sheetData>
    <row r="1" spans="1:5" ht="30" x14ac:dyDescent="0.25">
      <c r="A1" s="1" t="s">
        <v>0</v>
      </c>
      <c r="B1" s="1" t="s">
        <v>780</v>
      </c>
      <c r="C1" s="1" t="s">
        <v>781</v>
      </c>
      <c r="D1" s="1" t="s">
        <v>782</v>
      </c>
      <c r="E1" s="1" t="s">
        <v>783</v>
      </c>
    </row>
    <row r="2" spans="1:5" x14ac:dyDescent="0.25">
      <c r="A2" s="1">
        <v>2022</v>
      </c>
      <c r="B2" s="1">
        <v>1</v>
      </c>
      <c r="C2" s="1">
        <v>1</v>
      </c>
      <c r="D2" s="1">
        <v>3</v>
      </c>
      <c r="E2" s="1">
        <v>3</v>
      </c>
    </row>
  </sheetData>
  <pageMargins left="0.75" right="0.75" top="1" bottom="1" header="0.5" footer="0.5"/>
  <tableParts count="1">
    <tablePart r:id="rId1"/>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G2"/>
  <sheetViews>
    <sheetView workbookViewId="0">
      <pane ySplit="1" topLeftCell="A2" activePane="bottomLeft" state="frozen"/>
      <selection pane="bottomLeft"/>
    </sheetView>
  </sheetViews>
  <sheetFormatPr defaultRowHeight="15" x14ac:dyDescent="0.25"/>
  <cols>
    <col min="1" max="1" width="10" customWidth="1"/>
    <col min="2" max="2" width="23" customWidth="1"/>
    <col min="3" max="3" width="37" customWidth="1"/>
    <col min="4" max="4" width="27" customWidth="1"/>
    <col min="5" max="5" width="38" customWidth="1"/>
    <col min="6" max="6" width="52" customWidth="1"/>
    <col min="7" max="7" width="42" customWidth="1"/>
  </cols>
  <sheetData>
    <row r="1" spans="1:7" ht="30" x14ac:dyDescent="0.25">
      <c r="A1" s="1" t="s">
        <v>0</v>
      </c>
      <c r="B1" s="1" t="s">
        <v>784</v>
      </c>
      <c r="C1" s="1" t="s">
        <v>785</v>
      </c>
      <c r="D1" s="1" t="s">
        <v>786</v>
      </c>
      <c r="E1" s="1" t="s">
        <v>787</v>
      </c>
      <c r="F1" s="1" t="s">
        <v>788</v>
      </c>
      <c r="G1" s="1" t="s">
        <v>789</v>
      </c>
    </row>
    <row r="2" spans="1:7" x14ac:dyDescent="0.25">
      <c r="A2" s="1">
        <v>2022</v>
      </c>
      <c r="B2" s="1" t="s">
        <v>5</v>
      </c>
      <c r="C2" s="1">
        <v>1</v>
      </c>
      <c r="D2" s="1" t="s">
        <v>5</v>
      </c>
      <c r="E2" s="1">
        <v>2</v>
      </c>
      <c r="F2" s="1">
        <v>5</v>
      </c>
      <c r="G2" s="1">
        <v>3</v>
      </c>
    </row>
  </sheetData>
  <pageMargins left="0.75" right="0.75" top="1" bottom="1" header="0.5" footer="0.5"/>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6"/>
  <sheetViews>
    <sheetView workbookViewId="0">
      <pane ySplit="1" topLeftCell="A2" activePane="bottomLeft" state="frozen"/>
      <selection pane="bottomLeft"/>
    </sheetView>
  </sheetViews>
  <sheetFormatPr defaultRowHeight="15" x14ac:dyDescent="0.25"/>
  <cols>
    <col min="1" max="1" width="10" customWidth="1"/>
    <col min="2" max="2" width="32" customWidth="1"/>
    <col min="3" max="3" width="46" customWidth="1"/>
    <col min="4" max="4" width="36" customWidth="1"/>
    <col min="5" max="5" width="47" customWidth="1"/>
    <col min="6" max="6" width="60" customWidth="1"/>
    <col min="7" max="7" width="51" customWidth="1"/>
  </cols>
  <sheetData>
    <row r="1" spans="1:7" ht="30" x14ac:dyDescent="0.25">
      <c r="A1" s="1" t="s">
        <v>0</v>
      </c>
      <c r="B1" s="1" t="s">
        <v>790</v>
      </c>
      <c r="C1" s="1" t="s">
        <v>791</v>
      </c>
      <c r="D1" s="1" t="s">
        <v>792</v>
      </c>
      <c r="E1" s="1" t="s">
        <v>793</v>
      </c>
      <c r="F1" s="1" t="s">
        <v>794</v>
      </c>
      <c r="G1" s="1" t="s">
        <v>795</v>
      </c>
    </row>
    <row r="2" spans="1:7" x14ac:dyDescent="0.25">
      <c r="A2" s="1">
        <v>1997</v>
      </c>
      <c r="B2" s="1"/>
      <c r="C2" s="1">
        <v>10</v>
      </c>
      <c r="D2" s="1"/>
      <c r="E2" s="1"/>
      <c r="F2" s="1">
        <v>17</v>
      </c>
      <c r="G2" s="1"/>
    </row>
    <row r="3" spans="1:7" x14ac:dyDescent="0.25">
      <c r="A3" s="1">
        <v>2002</v>
      </c>
      <c r="B3" s="1" t="s">
        <v>5</v>
      </c>
      <c r="C3" s="1">
        <v>8</v>
      </c>
      <c r="D3" s="1" t="s">
        <v>5</v>
      </c>
      <c r="E3" s="1">
        <v>4</v>
      </c>
      <c r="F3" s="1">
        <v>5</v>
      </c>
      <c r="G3" s="1">
        <v>2</v>
      </c>
    </row>
    <row r="4" spans="1:7" x14ac:dyDescent="0.25">
      <c r="A4" s="1">
        <v>2012</v>
      </c>
      <c r="B4" s="1" t="s">
        <v>5</v>
      </c>
      <c r="C4" s="1" t="s">
        <v>5</v>
      </c>
      <c r="D4" s="1" t="s">
        <v>5</v>
      </c>
      <c r="E4" s="1">
        <v>2</v>
      </c>
      <c r="F4" s="1">
        <v>4</v>
      </c>
      <c r="G4" s="1">
        <v>4</v>
      </c>
    </row>
    <row r="5" spans="1:7" x14ac:dyDescent="0.25">
      <c r="A5" s="1">
        <v>2017</v>
      </c>
      <c r="B5" s="1"/>
      <c r="C5" s="1" t="s">
        <v>18</v>
      </c>
      <c r="D5" s="1" t="s">
        <v>18</v>
      </c>
      <c r="E5" s="1"/>
      <c r="F5" s="1">
        <v>3</v>
      </c>
      <c r="G5" s="1">
        <v>3</v>
      </c>
    </row>
    <row r="6" spans="1:7" x14ac:dyDescent="0.25">
      <c r="A6" s="1">
        <v>2022</v>
      </c>
      <c r="B6" s="1" t="s">
        <v>5</v>
      </c>
      <c r="C6" s="1">
        <v>1</v>
      </c>
      <c r="D6" s="1" t="s">
        <v>5</v>
      </c>
      <c r="E6" s="1">
        <v>2</v>
      </c>
      <c r="F6" s="1">
        <v>5</v>
      </c>
      <c r="G6" s="1">
        <v>3</v>
      </c>
    </row>
  </sheetData>
  <pageMargins left="0.75" right="0.75" top="1" bottom="1" header="0.5" footer="0.5"/>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G6"/>
  <sheetViews>
    <sheetView workbookViewId="0">
      <pane ySplit="1" topLeftCell="A2" activePane="bottomLeft" state="frozen"/>
      <selection pane="bottomLeft"/>
    </sheetView>
  </sheetViews>
  <sheetFormatPr defaultRowHeight="15" x14ac:dyDescent="0.25"/>
  <cols>
    <col min="1" max="1" width="10" customWidth="1"/>
    <col min="2" max="2" width="30" customWidth="1"/>
    <col min="3" max="3" width="44" customWidth="1"/>
    <col min="4" max="4" width="34" customWidth="1"/>
    <col min="5" max="5" width="45" customWidth="1"/>
    <col min="6" max="6" width="59" customWidth="1"/>
    <col min="7" max="7" width="49" customWidth="1"/>
  </cols>
  <sheetData>
    <row r="1" spans="1:7" ht="30" x14ac:dyDescent="0.25">
      <c r="A1" s="1" t="s">
        <v>0</v>
      </c>
      <c r="B1" s="1" t="s">
        <v>796</v>
      </c>
      <c r="C1" s="1" t="s">
        <v>797</v>
      </c>
      <c r="D1" s="1" t="s">
        <v>798</v>
      </c>
      <c r="E1" s="1" t="s">
        <v>799</v>
      </c>
      <c r="F1" s="1" t="s">
        <v>800</v>
      </c>
      <c r="G1" s="1" t="s">
        <v>801</v>
      </c>
    </row>
    <row r="2" spans="1:7" x14ac:dyDescent="0.25">
      <c r="A2" s="1">
        <v>2002</v>
      </c>
      <c r="B2" s="1"/>
      <c r="C2" s="1" t="s">
        <v>5</v>
      </c>
      <c r="D2" s="1" t="s">
        <v>5</v>
      </c>
      <c r="E2" s="1"/>
      <c r="F2" s="1">
        <v>1</v>
      </c>
      <c r="G2" s="1">
        <v>1</v>
      </c>
    </row>
    <row r="3" spans="1:7" x14ac:dyDescent="0.25">
      <c r="A3" s="1">
        <v>2007</v>
      </c>
      <c r="B3" s="1" t="s">
        <v>5</v>
      </c>
      <c r="C3" s="1" t="s">
        <v>5</v>
      </c>
      <c r="D3" s="1" t="s">
        <v>5</v>
      </c>
      <c r="E3" s="1">
        <v>2</v>
      </c>
      <c r="F3" s="1">
        <v>4</v>
      </c>
      <c r="G3" s="1">
        <v>2</v>
      </c>
    </row>
    <row r="4" spans="1:7" x14ac:dyDescent="0.25">
      <c r="A4" s="1">
        <v>2012</v>
      </c>
      <c r="B4" s="1" t="s">
        <v>5</v>
      </c>
      <c r="C4" s="1" t="s">
        <v>5</v>
      </c>
      <c r="D4" s="1">
        <v>2</v>
      </c>
      <c r="E4" s="1">
        <v>8</v>
      </c>
      <c r="F4" s="1">
        <v>13</v>
      </c>
      <c r="G4" s="1">
        <v>5</v>
      </c>
    </row>
    <row r="5" spans="1:7" x14ac:dyDescent="0.25">
      <c r="A5" s="1">
        <v>2017</v>
      </c>
      <c r="B5" s="1">
        <v>5</v>
      </c>
      <c r="C5" s="1">
        <v>13</v>
      </c>
      <c r="D5" s="1">
        <v>8</v>
      </c>
      <c r="E5" s="1">
        <v>27</v>
      </c>
      <c r="F5" s="1">
        <v>46</v>
      </c>
      <c r="G5" s="1">
        <v>22</v>
      </c>
    </row>
    <row r="6" spans="1:7" x14ac:dyDescent="0.25">
      <c r="A6" s="1">
        <v>2022</v>
      </c>
      <c r="B6" s="1">
        <v>3</v>
      </c>
      <c r="C6" s="1">
        <v>4</v>
      </c>
      <c r="D6" s="1" t="s">
        <v>18</v>
      </c>
      <c r="E6" s="1">
        <v>16</v>
      </c>
      <c r="F6" s="1">
        <v>20</v>
      </c>
      <c r="G6" s="1">
        <v>4</v>
      </c>
    </row>
  </sheetData>
  <pageMargins left="0.75" right="0.75" top="1" bottom="1" header="0.5" footer="0.5"/>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R9"/>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3" customWidth="1"/>
    <col min="4" max="4" width="40" customWidth="1"/>
    <col min="5" max="5" width="42" customWidth="1"/>
    <col min="6" max="6" width="57" customWidth="1"/>
    <col min="7" max="7" width="39" customWidth="1"/>
    <col min="8" max="8" width="54" customWidth="1"/>
    <col min="9" max="9" width="60" customWidth="1"/>
    <col min="10" max="10" width="53" customWidth="1"/>
    <col min="11" max="11" width="52" customWidth="1"/>
    <col min="12" max="13" width="60" customWidth="1"/>
    <col min="14" max="14" width="53" customWidth="1"/>
    <col min="15" max="16" width="60" customWidth="1"/>
    <col min="17" max="17" width="40" customWidth="1"/>
    <col min="18" max="18" width="55" customWidth="1"/>
  </cols>
  <sheetData>
    <row r="1" spans="1:18" ht="30" x14ac:dyDescent="0.25">
      <c r="A1" s="1" t="s">
        <v>0</v>
      </c>
      <c r="B1" s="1" t="s">
        <v>802</v>
      </c>
      <c r="C1" s="1" t="s">
        <v>803</v>
      </c>
      <c r="D1" s="1" t="s">
        <v>804</v>
      </c>
      <c r="E1" s="1" t="s">
        <v>805</v>
      </c>
      <c r="F1" s="1" t="s">
        <v>806</v>
      </c>
      <c r="G1" s="1" t="s">
        <v>807</v>
      </c>
      <c r="H1" s="1" t="s">
        <v>808</v>
      </c>
      <c r="I1" s="1" t="s">
        <v>809</v>
      </c>
      <c r="J1" s="1" t="s">
        <v>810</v>
      </c>
      <c r="K1" s="1" t="s">
        <v>811</v>
      </c>
      <c r="L1" s="1" t="s">
        <v>812</v>
      </c>
      <c r="M1" s="1" t="s">
        <v>813</v>
      </c>
      <c r="N1" s="1" t="s">
        <v>814</v>
      </c>
      <c r="O1" s="1" t="s">
        <v>815</v>
      </c>
      <c r="P1" s="1" t="s">
        <v>816</v>
      </c>
      <c r="Q1" s="1" t="s">
        <v>817</v>
      </c>
      <c r="R1" s="1" t="s">
        <v>818</v>
      </c>
    </row>
    <row r="2" spans="1:18" x14ac:dyDescent="0.25">
      <c r="A2" s="1">
        <v>1997</v>
      </c>
      <c r="B2" s="1" t="s">
        <v>5</v>
      </c>
      <c r="C2" s="1">
        <v>7</v>
      </c>
      <c r="D2" s="1" t="s">
        <v>5</v>
      </c>
      <c r="E2" s="1"/>
      <c r="F2" s="1"/>
      <c r="G2" s="1" t="s">
        <v>5</v>
      </c>
      <c r="H2" s="1">
        <v>5</v>
      </c>
      <c r="I2" s="1"/>
      <c r="J2" s="1"/>
      <c r="K2" s="1"/>
      <c r="L2" s="1"/>
      <c r="M2" s="1"/>
      <c r="N2" s="1"/>
      <c r="O2" s="1"/>
      <c r="P2" s="1"/>
      <c r="Q2" s="1"/>
      <c r="R2" s="1"/>
    </row>
    <row r="3" spans="1:18" x14ac:dyDescent="0.25">
      <c r="A3" s="1">
        <v>2002</v>
      </c>
      <c r="B3" s="1">
        <v>6</v>
      </c>
      <c r="C3" s="1">
        <v>11</v>
      </c>
      <c r="D3" s="1">
        <v>4542</v>
      </c>
      <c r="E3" s="1"/>
      <c r="F3" s="1"/>
      <c r="G3" s="1" t="s">
        <v>5</v>
      </c>
      <c r="H3" s="1">
        <v>1</v>
      </c>
      <c r="I3" s="1"/>
      <c r="J3" s="1"/>
      <c r="K3" s="1" t="s">
        <v>5</v>
      </c>
      <c r="L3" s="1">
        <v>1</v>
      </c>
      <c r="M3" s="1" t="s">
        <v>5</v>
      </c>
      <c r="N3" s="1" t="s">
        <v>5</v>
      </c>
      <c r="O3" s="1">
        <v>10</v>
      </c>
      <c r="P3" s="1" t="s">
        <v>5</v>
      </c>
      <c r="Q3" s="1"/>
      <c r="R3" s="1"/>
    </row>
    <row r="4" spans="1:18" x14ac:dyDescent="0.25">
      <c r="A4" s="1">
        <v>2007</v>
      </c>
      <c r="B4" s="1">
        <v>7</v>
      </c>
      <c r="C4" s="1">
        <v>15</v>
      </c>
      <c r="D4" s="1"/>
      <c r="E4" s="1">
        <v>7</v>
      </c>
      <c r="F4" s="1">
        <v>15</v>
      </c>
      <c r="G4" s="1"/>
      <c r="H4" s="1"/>
      <c r="I4" s="1"/>
      <c r="J4" s="1"/>
      <c r="K4" s="1"/>
      <c r="L4" s="1"/>
      <c r="M4" s="1"/>
      <c r="N4" s="1"/>
      <c r="O4" s="1"/>
      <c r="P4" s="1"/>
      <c r="Q4" s="1"/>
      <c r="R4" s="1"/>
    </row>
    <row r="5" spans="1:18" x14ac:dyDescent="0.25">
      <c r="A5" s="1">
        <v>2012</v>
      </c>
      <c r="B5" s="1">
        <v>26</v>
      </c>
      <c r="C5" s="1">
        <v>38</v>
      </c>
      <c r="D5" s="1"/>
      <c r="E5" s="1">
        <v>26</v>
      </c>
      <c r="F5" s="1">
        <v>38</v>
      </c>
      <c r="G5" s="1"/>
      <c r="H5" s="1"/>
      <c r="I5" s="1"/>
      <c r="J5" s="1"/>
      <c r="K5" s="1"/>
      <c r="L5" s="1"/>
      <c r="M5" s="1"/>
      <c r="N5" s="1"/>
      <c r="O5" s="1"/>
      <c r="P5" s="1"/>
      <c r="Q5" s="1"/>
      <c r="R5" s="1"/>
    </row>
    <row r="6" spans="1:18" x14ac:dyDescent="0.25">
      <c r="A6" s="1">
        <v>2017</v>
      </c>
      <c r="B6" s="1">
        <v>149</v>
      </c>
      <c r="C6" s="1">
        <v>30</v>
      </c>
      <c r="D6" s="1"/>
      <c r="E6" s="1" t="s">
        <v>5</v>
      </c>
      <c r="F6" s="1">
        <v>28</v>
      </c>
      <c r="G6" s="1"/>
      <c r="H6" s="1"/>
      <c r="I6" s="1"/>
      <c r="J6" s="1"/>
      <c r="K6" s="1"/>
      <c r="L6" s="1"/>
      <c r="M6" s="1"/>
      <c r="N6" s="1"/>
      <c r="O6" s="1"/>
      <c r="P6" s="1"/>
      <c r="Q6" s="1" t="s">
        <v>5</v>
      </c>
      <c r="R6" s="1">
        <v>2</v>
      </c>
    </row>
    <row r="7" spans="1:18" x14ac:dyDescent="0.25">
      <c r="A7" s="1">
        <v>2018</v>
      </c>
      <c r="B7" s="1"/>
      <c r="C7" s="1"/>
      <c r="D7" s="1"/>
      <c r="E7" s="1"/>
      <c r="F7" s="1"/>
      <c r="G7" s="1">
        <v>17</v>
      </c>
      <c r="H7" s="1">
        <v>33</v>
      </c>
      <c r="I7" s="1">
        <v>1.9</v>
      </c>
      <c r="J7" s="1">
        <v>402</v>
      </c>
      <c r="K7" s="1"/>
      <c r="L7" s="1"/>
      <c r="M7" s="1"/>
      <c r="N7" s="1"/>
      <c r="O7" s="1"/>
      <c r="P7" s="1"/>
      <c r="Q7" s="1"/>
      <c r="R7" s="1"/>
    </row>
    <row r="8" spans="1:18" x14ac:dyDescent="0.25">
      <c r="A8" s="1">
        <v>2022</v>
      </c>
      <c r="B8" s="1">
        <v>95</v>
      </c>
      <c r="C8" s="1">
        <v>19</v>
      </c>
      <c r="D8" s="1"/>
      <c r="E8" s="1">
        <v>95</v>
      </c>
      <c r="F8" s="1">
        <v>19</v>
      </c>
      <c r="G8" s="1"/>
      <c r="H8" s="1"/>
      <c r="I8" s="1"/>
      <c r="J8" s="1"/>
      <c r="K8" s="1"/>
      <c r="L8" s="1"/>
      <c r="M8" s="1"/>
      <c r="N8" s="1"/>
      <c r="O8" s="1"/>
      <c r="P8" s="1"/>
      <c r="Q8" s="1"/>
      <c r="R8" s="1"/>
    </row>
    <row r="9" spans="1:18" x14ac:dyDescent="0.25">
      <c r="A9" s="1">
        <v>2023</v>
      </c>
      <c r="B9" s="1"/>
      <c r="C9" s="1"/>
      <c r="D9" s="1"/>
      <c r="E9" s="1"/>
      <c r="F9" s="1"/>
      <c r="G9" s="1">
        <v>6</v>
      </c>
      <c r="H9" s="1">
        <v>20</v>
      </c>
      <c r="I9" s="1">
        <v>0.5</v>
      </c>
      <c r="J9" s="1"/>
      <c r="K9" s="1"/>
      <c r="L9" s="1"/>
      <c r="M9" s="1"/>
      <c r="N9" s="1"/>
      <c r="O9" s="1"/>
      <c r="P9" s="1"/>
      <c r="Q9" s="1"/>
      <c r="R9" s="1"/>
    </row>
  </sheetData>
  <pageMargins left="0.75" right="0.75" top="1" bottom="1" header="0.5" footer="0.5"/>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G7"/>
  <sheetViews>
    <sheetView workbookViewId="0">
      <pane ySplit="1" topLeftCell="A2" activePane="bottomLeft" state="frozen"/>
      <selection pane="bottomLeft"/>
    </sheetView>
  </sheetViews>
  <sheetFormatPr defaultRowHeight="15" x14ac:dyDescent="0.25"/>
  <cols>
    <col min="1" max="1" width="10" customWidth="1"/>
    <col min="2" max="2" width="28" customWidth="1"/>
    <col min="3" max="3" width="43" customWidth="1"/>
    <col min="4" max="4" width="42" customWidth="1"/>
    <col min="5" max="5" width="57" customWidth="1"/>
    <col min="6" max="6" width="40" customWidth="1"/>
    <col min="7" max="7" width="55" customWidth="1"/>
  </cols>
  <sheetData>
    <row r="1" spans="1:7" ht="30" x14ac:dyDescent="0.25">
      <c r="A1" s="1" t="s">
        <v>0</v>
      </c>
      <c r="B1" s="1" t="s">
        <v>819</v>
      </c>
      <c r="C1" s="1" t="s">
        <v>820</v>
      </c>
      <c r="D1" s="1" t="s">
        <v>821</v>
      </c>
      <c r="E1" s="1" t="s">
        <v>822</v>
      </c>
      <c r="F1" s="1" t="s">
        <v>823</v>
      </c>
      <c r="G1" s="1" t="s">
        <v>824</v>
      </c>
    </row>
    <row r="2" spans="1:7" x14ac:dyDescent="0.25">
      <c r="A2" s="1">
        <v>1997</v>
      </c>
      <c r="B2" s="1">
        <v>44</v>
      </c>
      <c r="C2" s="1">
        <v>32</v>
      </c>
      <c r="D2" s="1"/>
      <c r="E2" s="1"/>
      <c r="F2" s="1"/>
      <c r="G2" s="1"/>
    </row>
    <row r="3" spans="1:7" x14ac:dyDescent="0.25">
      <c r="A3" s="1">
        <v>2002</v>
      </c>
      <c r="B3" s="1">
        <v>164</v>
      </c>
      <c r="C3" s="1">
        <v>32</v>
      </c>
      <c r="D3" s="1"/>
      <c r="E3" s="1"/>
      <c r="F3" s="1"/>
      <c r="G3" s="1"/>
    </row>
    <row r="4" spans="1:7" x14ac:dyDescent="0.25">
      <c r="A4" s="1">
        <v>2007</v>
      </c>
      <c r="B4" s="1">
        <v>167</v>
      </c>
      <c r="C4" s="1">
        <v>55</v>
      </c>
      <c r="D4" s="1">
        <v>167</v>
      </c>
      <c r="E4" s="1">
        <v>55</v>
      </c>
      <c r="F4" s="1"/>
      <c r="G4" s="1"/>
    </row>
    <row r="5" spans="1:7" x14ac:dyDescent="0.25">
      <c r="A5" s="1">
        <v>2012</v>
      </c>
      <c r="B5" s="1">
        <v>219</v>
      </c>
      <c r="C5" s="1">
        <v>51</v>
      </c>
      <c r="D5" s="1">
        <v>219</v>
      </c>
      <c r="E5" s="1">
        <v>51</v>
      </c>
      <c r="F5" s="1"/>
      <c r="G5" s="1"/>
    </row>
    <row r="6" spans="1:7" x14ac:dyDescent="0.25">
      <c r="A6" s="1">
        <v>2017</v>
      </c>
      <c r="B6" s="1">
        <v>275</v>
      </c>
      <c r="C6" s="1">
        <v>76</v>
      </c>
      <c r="D6" s="1">
        <v>269</v>
      </c>
      <c r="E6" s="1">
        <v>71</v>
      </c>
      <c r="F6" s="1">
        <v>5</v>
      </c>
      <c r="G6" s="1">
        <v>7</v>
      </c>
    </row>
    <row r="7" spans="1:7" x14ac:dyDescent="0.25">
      <c r="A7" s="1">
        <v>2022</v>
      </c>
      <c r="B7" s="1">
        <v>246</v>
      </c>
      <c r="C7" s="1">
        <v>114</v>
      </c>
      <c r="D7" s="1">
        <v>246</v>
      </c>
      <c r="E7" s="1">
        <v>114</v>
      </c>
      <c r="F7" s="1"/>
      <c r="G7" s="1"/>
    </row>
  </sheetData>
  <pageMargins left="0.75" right="0.75" top="1" bottom="1" header="0.5" footer="0.5"/>
  <tableParts count="1">
    <tablePart r:id="rId1"/>
  </tableParts>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124</vt:i4>
      </vt:variant>
    </vt:vector>
  </HeadingPairs>
  <TitlesOfParts>
    <vt:vector size="124" baseType="lpstr">
      <vt:lpstr>TITLE</vt:lpstr>
      <vt:lpstr>ALMONDS</vt:lpstr>
      <vt:lpstr>APPLES</vt:lpstr>
      <vt:lpstr>APRICOTS</vt:lpstr>
      <vt:lpstr>ARTICHOKES</vt:lpstr>
      <vt:lpstr>ASPARAGUS</vt:lpstr>
      <vt:lpstr>AVOCADOS</vt:lpstr>
      <vt:lpstr>BANANAS</vt:lpstr>
      <vt:lpstr>BEANS</vt:lpstr>
      <vt:lpstr>BEETS</vt:lpstr>
      <vt:lpstr>BERRY TOTALS</vt:lpstr>
      <vt:lpstr>BLACKBERRIES</vt:lpstr>
      <vt:lpstr>BLUEBERRIES</vt:lpstr>
      <vt:lpstr>BROCCOLI</vt:lpstr>
      <vt:lpstr>BRUSSELS SPROUTS</vt:lpstr>
      <vt:lpstr>CABBAGE</vt:lpstr>
      <vt:lpstr>CARROTS</vt:lpstr>
      <vt:lpstr>CAULIFLOWER</vt:lpstr>
      <vt:lpstr>CELERY</vt:lpstr>
      <vt:lpstr>CHERIMOYAS</vt:lpstr>
      <vt:lpstr>CHERRIES</vt:lpstr>
      <vt:lpstr>CHESTNUTS</vt:lpstr>
      <vt:lpstr>CHICORY</vt:lpstr>
      <vt:lpstr>CITRUS TOTALS</vt:lpstr>
      <vt:lpstr>CITRUS, OTHER</vt:lpstr>
      <vt:lpstr>COFFEE</vt:lpstr>
      <vt:lpstr>CORN</vt:lpstr>
      <vt:lpstr>CROP TOTALS</vt:lpstr>
      <vt:lpstr>CROPS, OTHER</vt:lpstr>
      <vt:lpstr>CUCUMBERS</vt:lpstr>
      <vt:lpstr>CURRANTS</vt:lpstr>
      <vt:lpstr>DAIKON</vt:lpstr>
      <vt:lpstr>DATES</vt:lpstr>
      <vt:lpstr>EGGPLANT</vt:lpstr>
      <vt:lpstr>ELDERBERRIES</vt:lpstr>
      <vt:lpstr>ESCAROLE &amp; ENDIVE</vt:lpstr>
      <vt:lpstr>FIELD CROPS, OTHER</vt:lpstr>
      <vt:lpstr>FIGS</vt:lpstr>
      <vt:lpstr>FRUIT &amp; TREE NUT TOTALS</vt:lpstr>
      <vt:lpstr>GARLIC</vt:lpstr>
      <vt:lpstr>GINGER ROOT</vt:lpstr>
      <vt:lpstr>GOOSEBERRIES</vt:lpstr>
      <vt:lpstr>GOURDS</vt:lpstr>
      <vt:lpstr>GRAIN</vt:lpstr>
      <vt:lpstr>GRAPEFRUIT</vt:lpstr>
      <vt:lpstr>GRAPES</vt:lpstr>
      <vt:lpstr>GRASSES &amp; LEGUMES TOTALS</vt:lpstr>
      <vt:lpstr>GRASSES &amp; LEGUMES, OTHER</vt:lpstr>
      <vt:lpstr>GREENS</vt:lpstr>
      <vt:lpstr>GUAVAS</vt:lpstr>
      <vt:lpstr>HAY</vt:lpstr>
      <vt:lpstr>HAY &amp; HAYLAGE</vt:lpstr>
      <vt:lpstr>HAYLAGE</vt:lpstr>
      <vt:lpstr>HAZELNUTS</vt:lpstr>
      <vt:lpstr>HEMP</vt:lpstr>
      <vt:lpstr>HERBS</vt:lpstr>
      <vt:lpstr>HORSERADISH</vt:lpstr>
      <vt:lpstr>KIWIFRUIT</vt:lpstr>
      <vt:lpstr>KUMQUATS</vt:lpstr>
      <vt:lpstr>LEMONS</vt:lpstr>
      <vt:lpstr>LETTUCE</vt:lpstr>
      <vt:lpstr>LIMES</vt:lpstr>
      <vt:lpstr>LONGAN</vt:lpstr>
      <vt:lpstr>LOTUS ROOT</vt:lpstr>
      <vt:lpstr>LYCHEES</vt:lpstr>
      <vt:lpstr>MACADAMIAS</vt:lpstr>
      <vt:lpstr>MANGOES</vt:lpstr>
      <vt:lpstr>MELONS</vt:lpstr>
      <vt:lpstr>MINT</vt:lpstr>
      <vt:lpstr>MULBERRIES</vt:lpstr>
      <vt:lpstr>NECTARINES</vt:lpstr>
      <vt:lpstr>NON-CITRUS TOTALS</vt:lpstr>
      <vt:lpstr>NON-CITRUS, OTHER</vt:lpstr>
      <vt:lpstr>OKRA</vt:lpstr>
      <vt:lpstr>OLIVES</vt:lpstr>
      <vt:lpstr>ONIONS</vt:lpstr>
      <vt:lpstr>ORANGES</vt:lpstr>
      <vt:lpstr>ORCHARDS</vt:lpstr>
      <vt:lpstr>PACKING FACILITY</vt:lpstr>
      <vt:lpstr>PAPAYAS</vt:lpstr>
      <vt:lpstr>PARSLEY</vt:lpstr>
      <vt:lpstr>PARSNIPS</vt:lpstr>
      <vt:lpstr>PASSION FRUIT</vt:lpstr>
      <vt:lpstr>PASTURELAND</vt:lpstr>
      <vt:lpstr>PAWPAWS</vt:lpstr>
      <vt:lpstr>PEACHES</vt:lpstr>
      <vt:lpstr>PEANUTS</vt:lpstr>
      <vt:lpstr>PEARS</vt:lpstr>
      <vt:lpstr>PEAS</vt:lpstr>
      <vt:lpstr>PECANS</vt:lpstr>
      <vt:lpstr>PEPPERS</vt:lpstr>
      <vt:lpstr>PERSIMMONS</vt:lpstr>
      <vt:lpstr>PINEAPPLES</vt:lpstr>
      <vt:lpstr>PLUM-APRICOT HYBRIDS</vt:lpstr>
      <vt:lpstr>PLUMS</vt:lpstr>
      <vt:lpstr>PLUMS &amp; PRUNES</vt:lpstr>
      <vt:lpstr>POMEGRANATES</vt:lpstr>
      <vt:lpstr>POTATOES</vt:lpstr>
      <vt:lpstr>PUMPKINS</vt:lpstr>
      <vt:lpstr>RADISHES</vt:lpstr>
      <vt:lpstr>RAMBUTAN</vt:lpstr>
      <vt:lpstr>RASPBERRIES</vt:lpstr>
      <vt:lpstr>RHUBARB</vt:lpstr>
      <vt:lpstr>RICE</vt:lpstr>
      <vt:lpstr>SORGHUM</vt:lpstr>
      <vt:lpstr>SOYBEANS</vt:lpstr>
      <vt:lpstr>SPINACH</vt:lpstr>
      <vt:lpstr>SQUASH</vt:lpstr>
      <vt:lpstr>STRAWBERRIES</vt:lpstr>
      <vt:lpstr>SUGARCANE</vt:lpstr>
      <vt:lpstr>SUNFLOWER</vt:lpstr>
      <vt:lpstr>SWEET CORN</vt:lpstr>
      <vt:lpstr>SWEET POTATOES</vt:lpstr>
      <vt:lpstr>TANGELOS</vt:lpstr>
      <vt:lpstr>TANGERINES</vt:lpstr>
      <vt:lpstr>TARO</vt:lpstr>
      <vt:lpstr>TOMATOES</vt:lpstr>
      <vt:lpstr>TREE NUT TOTALS</vt:lpstr>
      <vt:lpstr>TREE NUTS, OTHER</vt:lpstr>
      <vt:lpstr>TURNIPS</vt:lpstr>
      <vt:lpstr>VEGETABLE TOTALS</vt:lpstr>
      <vt:lpstr>VEGETABLES, MIXED</vt:lpstr>
      <vt:lpstr>VEGETABLES, OTHER</vt:lpstr>
      <vt:lpstr>WATERCRESS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Keanu, Bonhee J</cp:lastModifiedBy>
  <dcterms:created xsi:type="dcterms:W3CDTF">2026-03-19T01:10:26Z</dcterms:created>
  <dcterms:modified xsi:type="dcterms:W3CDTF">2026-03-25T00:05:33Z</dcterms:modified>
</cp:coreProperties>
</file>