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Databook/"/>
    </mc:Choice>
  </mc:AlternateContent>
  <xr:revisionPtr revIDLastSave="32" documentId="8_{49789BC7-9939-4CCA-B624-3F86B866776E}" xr6:coauthVersionLast="47" xr6:coauthVersionMax="47" xr10:uidLastSave="{83C33BDE-F5D3-4118-81E3-2548D256A708}"/>
  <bookViews>
    <workbookView xWindow="735" yWindow="840" windowWidth="27600" windowHeight="14505" tabRatio="742" xr2:uid="{00000000-000D-0000-FFFF-FFFF00000000}"/>
  </bookViews>
  <sheets>
    <sheet name="TITLE" sheetId="1" r:id="rId1"/>
    <sheet name="AG LAND" sheetId="2" r:id="rId2"/>
    <sheet name="AG SERVICES" sheetId="3" r:id="rId3"/>
    <sheet name="ANIMAL TOTALS" sheetId="4" r:id="rId4"/>
    <sheet name="CCC LOANS" sheetId="5" r:id="rId5"/>
    <sheet name="CHEMICAL TOTALS" sheetId="6" r:id="rId6"/>
    <sheet name="COMMODITY TOTALS" sheetId="7" r:id="rId7"/>
    <sheet name="DEPRECIATION" sheetId="8" r:id="rId8"/>
    <sheet name="ENERGY" sheetId="9" r:id="rId9"/>
    <sheet name="EXPENSE TOTALS" sheetId="10" r:id="rId10"/>
    <sheet name="FACILITIES &amp; EQUIPMENT" sheetId="11" r:id="rId11"/>
    <sheet name="FARM OPERATIONS" sheetId="12" r:id="rId12"/>
    <sheet name="FEED" sheetId="13" r:id="rId13"/>
    <sheet name="FERTILIZER &amp; CHEMICAL TOTALS" sheetId="14" r:id="rId14"/>
    <sheet name="FERTILIZER TOTALS" sheetId="15" r:id="rId15"/>
    <sheet name="FUELS" sheetId="16" r:id="rId16"/>
    <sheet name="GOVT PROGRAMS" sheetId="17" r:id="rId17"/>
    <sheet name="GROWING MEDIA" sheetId="18" r:id="rId18"/>
    <sheet name="INCOME, FARM-RELATED" sheetId="19" r:id="rId19"/>
    <sheet name="INCOME, NET CASH FARM" sheetId="20" r:id="rId20"/>
    <sheet name="INTEREST" sheetId="21" r:id="rId21"/>
    <sheet name="LABOR" sheetId="22" r:id="rId22"/>
    <sheet name="LAND AREA" sheetId="23" r:id="rId23"/>
    <sheet name="MACHINERY TOTALS" sheetId="24" r:id="rId24"/>
    <sheet name="MACHINERY, OTHER" sheetId="25" r:id="rId25"/>
    <sheet name="PRACTICES" sheetId="26" r:id="rId26"/>
    <sheet name="PUMPS" sheetId="27" r:id="rId27"/>
    <sheet name="RENT" sheetId="28" r:id="rId28"/>
    <sheet name="RETURNS &amp; ALLOWANCES" sheetId="29" r:id="rId29"/>
    <sheet name="SEEDS" sheetId="30" r:id="rId30"/>
    <sheet name="SEEDS &amp; PLANTS TOTALS" sheetId="31" r:id="rId31"/>
    <sheet name="SELF PROPELLED" sheetId="32" r:id="rId32"/>
    <sheet name="SUPPLIES &amp; REPAIRS" sheetId="33" r:id="rId33"/>
    <sheet name="TAXES" sheetId="34" r:id="rId34"/>
    <sheet name="TRACTORS" sheetId="35" r:id="rId35"/>
    <sheet name="TRUCKS" sheetId="36" r:id="rId36"/>
    <sheet name="WATER" sheetId="37" r:id="rId37"/>
    <sheet name="WELLS" sheetId="38"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4" i="1" l="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<sst xmlns="http://schemas.openxmlformats.org/spreadsheetml/2006/main" count="807" uniqueCount="631">
  <si>
    <t>Group</t>
  </si>
  <si>
    <t>1997–2024</t>
  </si>
  <si>
    <t>FARMS &amp; LAND &amp; ASSETS</t>
  </si>
  <si>
    <t>EXPENSES</t>
  </si>
  <si>
    <t>1997–2022</t>
  </si>
  <si>
    <t>2002–2012</t>
  </si>
  <si>
    <t>INCOME</t>
  </si>
  <si>
    <t>2002–2022</t>
  </si>
  <si>
    <t>2007–2023</t>
  </si>
  <si>
    <t>ENERGY</t>
  </si>
  <si>
    <t>2013–2023</t>
  </si>
  <si>
    <t>IRRIGATION</t>
  </si>
  <si>
    <t>2007–2022</t>
  </si>
  <si>
    <t>2009–2024</t>
  </si>
  <si>
    <t>2017–2022</t>
  </si>
  <si>
    <t>YEAR</t>
  </si>
  <si>
    <t>AG LAND, (EXCL CROPLAND &amp; PASTURELAND &amp; WOODLAND) - ACRES</t>
  </si>
  <si>
    <t>AG LAND, (EXCL CROPLAND &amp; PASTURELAND &amp; WOODLAND) - AREA, MEASURED IN PCT OF AG LAND</t>
  </si>
  <si>
    <t>AG LAND, (EXCL CROPLAND &amp; PASTURELAND &amp; WOODLAND) - AREA, MEASURED IN PCT OF FARM OPERATIONS</t>
  </si>
  <si>
    <t>AG LAND, (EXCL CROPLAND &amp; PASTURELAND &amp; WOODLAND) - NUMBER OF OPERATIONS</t>
  </si>
  <si>
    <t>AG LAND, (EXCL HARVESTED CROPLAND), IRRIGATED - ACRES</t>
  </si>
  <si>
    <t>AG LAND, (EXCL HARVESTED CROPLAND), IRRIGATED - NUMBER OF OPERATIONS</t>
  </si>
  <si>
    <t>AG LAND, CROP INSURANCE - ACRES</t>
  </si>
  <si>
    <t>AG LAND, CROP INSURANCE - NUMBER OF OPERATIONS</t>
  </si>
  <si>
    <t>AG LAND, CROPLAND - ACRES</t>
  </si>
  <si>
    <t>AG LAND, CROPLAND - AREA, MEASURED IN PCT OF AG LAND</t>
  </si>
  <si>
    <t>AG LAND, CROPLAND - AREA, MEASURED IN PCT OF FARM OPERATIONS</t>
  </si>
  <si>
    <t>AG LAND, CROPLAND - NUMBER OF OPERATIONS</t>
  </si>
  <si>
    <t>AG LAND, CROPLAND, (EXCL HARVESTED &amp; PASTURED) - ACRES</t>
  </si>
  <si>
    <t>AG LAND, CROPLAND, (EXCL HARVESTED &amp; PASTURED) - AREA, MEASURED IN PCT OF AG LAND</t>
  </si>
  <si>
    <t>AG LAND, CROPLAND, (EXCL HARVESTED &amp; PASTURED) - AREA, MEASURED IN PCT OF FARM OPERATIONS</t>
  </si>
  <si>
    <t>AG LAND, CROPLAND, (EXCL HARVESTED &amp; PASTURED) - NUMBER OF OPERATIONS</t>
  </si>
  <si>
    <t>AG LAND, CROPLAND, (EXCL HARVESTED &amp; PASTURED), ALL CROPS FAILED - ACRES</t>
  </si>
  <si>
    <t>AG LAND, CROPLAND, (EXCL HARVESTED &amp; PASTURED), ALL CROPS FAILED - AREA, MEASURED IN PCT OF AG LAND</t>
  </si>
  <si>
    <t>AG LAND, CROPLAND, (EXCL HARVESTED &amp; PASTURED), ALL CROPS FAILED - AREA, MEASURED IN PCT OF FARM OPERATIONS</t>
  </si>
  <si>
    <t>AG LAND, CROPLAND, (EXCL HARVESTED &amp; PASTURED), ALL CROPS FAILED - NUMBER OF OPERATIONS</t>
  </si>
  <si>
    <t>AG LAND, CROPLAND, (EXCL HARVESTED &amp; PASTURED), CULTIVATED SUMMER FALLOW - ACRES</t>
  </si>
  <si>
    <t>AG LAND, CROPLAND, (EXCL HARVESTED &amp; PASTURED), CULTIVATED SUMMER FALLOW - AREA, MEASURED IN PCT OF AG LAND</t>
  </si>
  <si>
    <t>AG LAND, CROPLAND, (EXCL HARVESTED &amp; PASTURED), CULTIVATED SUMMER FALLOW - AREA, MEASURED IN PCT OF FARM OPERATIONS</t>
  </si>
  <si>
    <t>AG LAND, CROPLAND, (EXCL HARVESTED &amp; PASTURED), CULTIVATED SUMMER FALLOW - NUMBER OF OPERATIONS</t>
  </si>
  <si>
    <t>AG LAND, CROPLAND, (EXCL HARVESTED &amp; PASTURED), IDLE - ACRES</t>
  </si>
  <si>
    <t>AG LAND, CROPLAND, (EXCL HARVESTED &amp; PASTURED), IDLE - AREA, MEASURED IN PCT OF AG LAND</t>
  </si>
  <si>
    <t>AG LAND, CROPLAND, (EXCL HARVESTED &amp; PASTURED), IDLE - AREA, MEASURED IN PCT OF FARM OPERATIONS</t>
  </si>
  <si>
    <t>AG LAND, CROPLAND, (EXCL HARVESTED &amp; PASTURED), IDLE - NUMBER OF OPERATIONS</t>
  </si>
  <si>
    <t>AG LAND, CROPLAND, (EXCL HARVESTED &amp; PASTURED), IRRIGATED - ACRES</t>
  </si>
  <si>
    <t>AG LAND, CROPLAND, (EXCL HARVESTED &amp; PASTURED), IRRIGATED - NUMBER OF OPERATIONS</t>
  </si>
  <si>
    <t>AG LAND, CROPLAND, (EXCL HARVESTED &amp; PASTURED), IRRIGATED - WATER APPLIED, MEASURED IN ACRE FEET / ACRE</t>
  </si>
  <si>
    <t>AG LAND, CROPLAND, (EXCL HARVESTED &amp; PASTURED), WITH IRRIGATION EQUIPMENT - ACRES</t>
  </si>
  <si>
    <t>AG LAND, CROPLAND, HARVESTED - ACRES</t>
  </si>
  <si>
    <t>AG LAND, CROPLAND, HARVESTED - AREA, MEASURED IN PCT OF AG LAND</t>
  </si>
  <si>
    <t>AG LAND, CROPLAND, HARVESTED - AREA, MEASURED IN PCT OF FARM OPERATIONS</t>
  </si>
  <si>
    <t>AG LAND, CROPLAND, HARVESTED - NUMBER OF OPERATIONS</t>
  </si>
  <si>
    <t>AG LAND, CROPLAND, HARVESTED, IN THE OPEN, IRRIGATED - ACRES</t>
  </si>
  <si>
    <t>AG LAND, CROPLAND, HARVESTED, IN THE OPEN, WITH IRRIGATION EQUIPMENT - ACRES</t>
  </si>
  <si>
    <t>AG LAND, CROPLAND, HARVESTED, IRRIGATED - ACRES</t>
  </si>
  <si>
    <t>AG LAND, CROPLAND, HARVESTED, IRRIGATED - NUMBER OF OPERATIONS</t>
  </si>
  <si>
    <t>AG LAND, CROPLAND, HARVESTED, UNDER PROTECTION, IRRIGATED - ACRES</t>
  </si>
  <si>
    <t>AG LAND, CROPLAND, HARVESTED, UNDER PROTECTION, WITH IRRIGATION EQUIPMENT - ACRES</t>
  </si>
  <si>
    <t>AG LAND, CROPLAND, IRRIGATED - ACRES</t>
  </si>
  <si>
    <t>AG LAND, CROPLAND, IRRIGATED - NUMBER OF OPERATIONS</t>
  </si>
  <si>
    <t>AG LAND, CROPLAND, PASTURED ONLY - ACRES</t>
  </si>
  <si>
    <t>AG LAND, CROPLAND, PASTURED ONLY - AREA, MEASURED IN PCT OF AG LAND</t>
  </si>
  <si>
    <t>AG LAND, CROPLAND, PASTURED ONLY - AREA, MEASURED IN PCT OF FARM OPERATIONS</t>
  </si>
  <si>
    <t>AG LAND, CROPLAND, PASTURED ONLY - NUMBER OF OPERATIONS</t>
  </si>
  <si>
    <t>AG LAND, CROPLAND, PASTURED ONLY, IRRIGATED - ACRES</t>
  </si>
  <si>
    <t>AG LAND, CROPLAND, PASTURED ONLY, IRRIGATED - NUMBER OF OPERATIONS</t>
  </si>
  <si>
    <t>AG LAND, CROPLAND, PASTURED ONLY, WITH IRRIGATION EQUIPMENT - ACRES</t>
  </si>
  <si>
    <t>AG LAND, CROPLAND, WITH IRRIGATION EQUIPMENT - ACRES</t>
  </si>
  <si>
    <t>AG LAND, IN THE OPEN, IRRIGATED - ACRES</t>
  </si>
  <si>
    <t>AG LAND, IN THE OPEN, IRRIGATED - NUMBER OF OPERATIONS</t>
  </si>
  <si>
    <t>AG LAND, IN THE OPEN, IRRIGATED - WATER APPLIED, MEASURED IN ACRE FEET</t>
  </si>
  <si>
    <t>AG LAND, IN THE OPEN, IRRIGATED - WATER APPLIED, MEASURED IN ACRE FEET / ACRE</t>
  </si>
  <si>
    <t>AG LAND, INCL BUILDINGS - ASSET VALUE, MEASURED IN $</t>
  </si>
  <si>
    <t>AG LAND, INCL BUILDINGS - ASSET VALUE, MEASURED IN $ / ACRE</t>
  </si>
  <si>
    <t>AG LAND, INCL BUILDINGS - ASSET VALUE, MEASURED IN $ / OPERATION</t>
  </si>
  <si>
    <t>AG LAND, INCL BUILDINGS - OPERATIONS WITH ASSET VALUE</t>
  </si>
  <si>
    <t>AG LAND, INCL BUILDINGS, (FOR HORTICULTURE) - ASSET VALUE, MEASURED IN $</t>
  </si>
  <si>
    <t>AG LAND, IRRIGATED - ACRES</t>
  </si>
  <si>
    <t>AG LAND, IRRIGATED - AREA, MEASURED IN ACRES / OPERATION</t>
  </si>
  <si>
    <t>AG LAND, IRRIGATED - AREA, MEASURED IN PCT OF FARM OPERATIONS</t>
  </si>
  <si>
    <t>AG LAND, IRRIGATED - NUMBER OF OPERATIONS</t>
  </si>
  <si>
    <t>AG LAND, IRRIGATED - WATER APPLIED, MEASURED IN ACRE FEET</t>
  </si>
  <si>
    <t>AG LAND, IRRIGATED - WATER APPLIED, MEASURED IN ACRE FEET / ACRE</t>
  </si>
  <si>
    <t>AG LAND, OWNED - ACRES</t>
  </si>
  <si>
    <t>AG LAND, OWNED - NUMBER OF OPERATIONS</t>
  </si>
  <si>
    <t>AG LAND, OWNED, IN FARMS - ACRES</t>
  </si>
  <si>
    <t>AG LAND, OWNED, IN FARMS - NUMBER OF OPERATIONS</t>
  </si>
  <si>
    <t>AG LAND, PASTURELAND - ACRES</t>
  </si>
  <si>
    <t>AG LAND, PASTURELAND - NUMBER OF OPERATIONS</t>
  </si>
  <si>
    <t>AG LAND, PASTURELAND, (EXCL CROPLAND &amp; WOODLAND) - ACRES</t>
  </si>
  <si>
    <t>AG LAND, PASTURELAND, (EXCL CROPLAND &amp; WOODLAND) - AREA, MEASURED IN PCT OF AG LAND</t>
  </si>
  <si>
    <t>AG LAND, PASTURELAND, (EXCL CROPLAND &amp; WOODLAND) - AREA, MEASURED IN PCT OF FARM OPERATIONS</t>
  </si>
  <si>
    <t>AG LAND, PASTURELAND, (EXCL CROPLAND &amp; WOODLAND) - NUMBER OF OPERATIONS</t>
  </si>
  <si>
    <t>AG LAND, PASTURELAND, (EXCL CROPLAND &amp; WOODLAND), IRRIGATED - ACRES</t>
  </si>
  <si>
    <t>AG LAND, PASTURELAND, (EXCL CROPLAND &amp; WOODLAND), IRRIGATED - NUMBER OF OPERATIONS</t>
  </si>
  <si>
    <t>AG LAND, PASTURELAND, (EXCL CROPLAND &amp; WOODLAND), WITH IRRIGATION EQUIPMENT - ACRES</t>
  </si>
  <si>
    <t>AG LAND, PASTURELAND, (EXCL WOODLAND) - ACRES</t>
  </si>
  <si>
    <t>AG LAND, PASTURELAND, (EXCL WOODLAND) - NUMBER OF OPERATIONS</t>
  </si>
  <si>
    <t>AG LAND, RENTED FROM OTHERS - ACRES</t>
  </si>
  <si>
    <t>AG LAND, RENTED FROM OTHERS - NUMBER OF OPERATIONS</t>
  </si>
  <si>
    <t>AG LAND, RENTED FROM OTHERS, IN FARMS - ACRES</t>
  </si>
  <si>
    <t>AG LAND, RENTED FROM OTHERS, IN FARMS - NUMBER OF OPERATIONS</t>
  </si>
  <si>
    <t>AG LAND, RENTED TO OTHERS - ACRES</t>
  </si>
  <si>
    <t>AG LAND, RENTED TO OTHERS - NUMBER OF OPERATIONS</t>
  </si>
  <si>
    <t>AG LAND, WITH IRRIGATION EQUIPMENT - ACRES</t>
  </si>
  <si>
    <t>AG LAND, WOODLAND - ACRES</t>
  </si>
  <si>
    <t>AG LAND, WOODLAND - AREA, MEASURED IN PCT OF AG LAND</t>
  </si>
  <si>
    <t>AG LAND, WOODLAND - AREA, MEASURED IN PCT OF FARM OPERATIONS</t>
  </si>
  <si>
    <t>AG LAND, WOODLAND - NUMBER OF OPERATIONS</t>
  </si>
  <si>
    <t>AG LAND, WOODLAND, (EXCL PASTURED) - ACRES</t>
  </si>
  <si>
    <t>AG LAND, WOODLAND, (EXCL PASTURED) - AREA, MEASURED IN PCT OF AG LAND</t>
  </si>
  <si>
    <t>AG LAND, WOODLAND, (EXCL PASTURED) - AREA, MEASURED IN PCT OF FARM OPERATIONS</t>
  </si>
  <si>
    <t>AG LAND, WOODLAND, (EXCL PASTURED) - NUMBER OF OPERATIONS</t>
  </si>
  <si>
    <t>AG LAND, WOODLAND, PASTURED - ACRES</t>
  </si>
  <si>
    <t>AG LAND, WOODLAND, PASTURED - AREA, MEASURED IN PCT OF AG LAND</t>
  </si>
  <si>
    <t>AG LAND, WOODLAND, PASTURED - AREA, MEASURED IN PCT OF FARM OPERATIONS</t>
  </si>
  <si>
    <t>AG LAND, WOODLAND, PASTURED - NUMBER OF OPERATIONS</t>
  </si>
  <si>
    <t>(D)</t>
  </si>
  <si>
    <t>AG SERVICES, CUSTOM SERVICES FOR LIVESTOCK, INCL MEDICAL SUPPLIES &amp; VETERINARY - EXPENSE, MEASURED IN $</t>
  </si>
  <si>
    <t>AG SERVICES, CUSTOM SERVICES FOR LIVESTOCK, INCL MEDICAL SUPPLIES &amp; VETERINARY - EXPENSE, MEASURED IN PCT OF OPERATING EXPENSES</t>
  </si>
  <si>
    <t>AG SERVICES, CUSTOM SERVICES FOR LIVESTOCK, INCL MEDICAL SUPPLIES &amp; VETERINARY - OPERATIONS WITH EXPENSE</t>
  </si>
  <si>
    <t>AG SERVICES, CUSTOMWORK - EXPENSE, MEASURED IN $</t>
  </si>
  <si>
    <t>AG SERVICES, CUSTOMWORK - EXPENSE, MEASURED IN PCT OF OPERATING EXPENSES</t>
  </si>
  <si>
    <t>AG SERVICES, CUSTOMWORK - OPERATIONS WITH EXPENSE</t>
  </si>
  <si>
    <t>AG SERVICES, MACHINERY RENTAL - EXPENSE, MEASURED IN $</t>
  </si>
  <si>
    <t>AG SERVICES, MACHINERY RENTAL - EXPENSE, MEASURED IN PCT OF OPERATING EXPENSES</t>
  </si>
  <si>
    <t>AG SERVICES, MACHINERY RENTAL - OPERATIONS WITH EXPENSE</t>
  </si>
  <si>
    <t>AG SERVICES, MARKETING, (FOR HORTICULTURE) - EXPENSE, MEASURED IN $</t>
  </si>
  <si>
    <t>AG SERVICES, MARKETING, (FOR HORTICULTURE) - OPERATIONS WITH EXPENSE</t>
  </si>
  <si>
    <t>AG SERVICES, OTHER - EXPENSE, MEASURED IN $</t>
  </si>
  <si>
    <t>AG SERVICES, OTHER - EXPENSE, MEASURED IN PCT OF OPERATING EXPENSES</t>
  </si>
  <si>
    <t>AG SERVICES, OTHER - OPERATIONS WITH EXPENSE</t>
  </si>
  <si>
    <t>AG SERVICES, OTHER, (FOR HORTICULTURE) - EXPENSE, MEASURED IN $</t>
  </si>
  <si>
    <t>AG SERVICES, OTHER, (FOR HORTICULTURE) - OPERATIONS WITH EXPENSE</t>
  </si>
  <si>
    <t>AG SERVICES, PACKAGING, (FOR HORTICULTURE) - EXPENSE, MEASURED IN $</t>
  </si>
  <si>
    <t>AG SERVICES, PACKAGING, (FOR HORTICULTURE) - OPERATIONS WITH EXPENSE</t>
  </si>
  <si>
    <t>AG SERVICES, UTILITIES - EXPENSE, MEASURED IN $</t>
  </si>
  <si>
    <t>AG SERVICES, UTILITIES - EXPENSE, MEASURED IN PCT OF OPERATING EXPENSES</t>
  </si>
  <si>
    <t>AG SERVICES, UTILITIES - OPERATIONS WITH EXPENSE</t>
  </si>
  <si>
    <t>AG SERVICES, UTILITIES, (FOR HORTICULTURE) - EXPENSE, MEASURED IN $</t>
  </si>
  <si>
    <t>AG SERVICES, UTILITIES, (FOR HORTICULTURE) - OPERATIONS WITH EXPENSE</t>
  </si>
  <si>
    <t>ANIMAL TOTALS - EXPENSE, MEASURED IN $</t>
  </si>
  <si>
    <t>ANIMAL TOTALS - EXPENSE, MEASURED IN PCT OF OPERATING EXPENSES</t>
  </si>
  <si>
    <t>ANIMAL TOTALS - OPERATIONS WITH EXPENSE</t>
  </si>
  <si>
    <t>ANIMAL TOTALS, (EXCL BREEDING) - EXPENSE, MEASURED IN $</t>
  </si>
  <si>
    <t>ANIMAL TOTALS, (EXCL BREEDING) - EXPENSE, MEASURED IN PCT OF OPERATING EXPENSES</t>
  </si>
  <si>
    <t>ANIMAL TOTALS, (EXCL BREEDING) - OPERATIONS WITH EXPENSE</t>
  </si>
  <si>
    <t>ANIMAL TOTALS, BREEDING - EXPENSE, MEASURED IN $</t>
  </si>
  <si>
    <t>ANIMAL TOTALS, BREEDING - EXPENSE, MEASURED IN PCT OF OPERATING EXPENSES</t>
  </si>
  <si>
    <t>ANIMAL TOTALS, BREEDING - OPERATIONS WITH EXPENSE</t>
  </si>
  <si>
    <t>CCC LOANS - OPERATIONS WITH RECEIPTS</t>
  </si>
  <si>
    <t>CCC LOANS - OPERATIONS WITH REPAYMENTS</t>
  </si>
  <si>
    <t>CCC LOANS - RECEIPTS, MEASURED IN $</t>
  </si>
  <si>
    <t>CCC LOANS - RECEIPTS, MEASURED IN $ / OPERATION</t>
  </si>
  <si>
    <t>CCC LOANS - REPAYMENTS, MEASURED IN $</t>
  </si>
  <si>
    <t>CHEMICAL TOTALS - EXPENSE, MEASURED IN $</t>
  </si>
  <si>
    <t>CHEMICAL TOTALS - EXPENSE, MEASURED IN PCT OF OPERATING EXPENSES</t>
  </si>
  <si>
    <t>CHEMICAL TOTALS - OPERATIONS WITH EXPENSE</t>
  </si>
  <si>
    <t>CHEMICAL TOTALS, (FOR HORTICULTURE) - EXPENSE, MEASURED IN $</t>
  </si>
  <si>
    <t>CHEMICAL TOTALS, (FOR HORTICULTURE) - OPERATIONS WITH EXPENSE</t>
  </si>
  <si>
    <t>COMMODITY TOTALS - OPERATIONS WITH SALES</t>
  </si>
  <si>
    <t>COMMODITY TOTALS - SALES, MEASURED IN $</t>
  </si>
  <si>
    <t>COMMODITY TOTALS - SALES, MEASURED IN $ / OPERATION</t>
  </si>
  <si>
    <t>COMMODITY TOTALS - SALES, MEASURED IN PCT OF FARM OPERATIONS</t>
  </si>
  <si>
    <t>COMMODITY TOTALS - SALES, MEASURED IN PCT OF FARM SALES</t>
  </si>
  <si>
    <t>COMMODITY TOTALS, DIRECTLY MARKETED FOR HUMAN CONSUMPTION - OPERATIONS WITH SALES</t>
  </si>
  <si>
    <t>COMMODITY TOTALS, DIRECTLY MARKETED FOR HUMAN CONSUMPTION - SALES, MEASURED IN $</t>
  </si>
  <si>
    <t>COMMODITY TOTALS, INCL GOVT PROGRAMS - OPERATIONS WITH RECEIPTS</t>
  </si>
  <si>
    <t>COMMODITY TOTALS, INCL GOVT PROGRAMS - RECEIPTS, MEASURED IN $</t>
  </si>
  <si>
    <t>COMMODITY TOTALS, INCL GOVT PROGRAMS - RECEIPTS, MEASURED IN $ / OPERATION</t>
  </si>
  <si>
    <t>COMMODITY TOTALS, INCL VALUE-ADDED, DIRECTLY MARKETED FOR HUMAN CONSUMPTION - OPERATIONS WITH SALES</t>
  </si>
  <si>
    <t>COMMODITY TOTALS, INCL VALUE-ADDED, DIRECTLY MARKETED FOR HUMAN CONSUMPTION - SALES, MEASURED IN $</t>
  </si>
  <si>
    <t>COMMODITY TOTALS, INCL VALUE-ADDED, DIRECTLY MARKETED FOR HUMAN CONSUMPTION, CONSUMERS - OPERATIONS WITH SALES</t>
  </si>
  <si>
    <t>COMMODITY TOTALS, INCL VALUE-ADDED, DIRECTLY MARKETED FOR HUMAN CONSUMPTION, CONSUMERS - SALES, MEASURED IN $</t>
  </si>
  <si>
    <t>COMMODITY TOTALS, INCL VALUE-ADDED, RETAIL, DIRECTLY MARKETED, HUMAN CONSUMPTION - OPERATIONS WITH SALES</t>
  </si>
  <si>
    <t>COMMODITY TOTALS, INCL VALUE-ADDED, RETAIL, DIRECTLY MARKETED, HUMAN CONSUMPTION - SALES, MEASURED IN $</t>
  </si>
  <si>
    <t>COMMODITY TOTALS, INCL VALUE-ADDED, RETAIL, DIRECTLY MARKETED, HUMAN CONSUMPTION - SALES, MEASURED IN $ / OPERATION</t>
  </si>
  <si>
    <t>COMMODITY TOTALS, INCL VALUE-ADDED, RETAIL, DIRECTLY MARKETED, HUMAN CONSUMPTION - SALES, MEASURED IN PCT OF FARM OPERATIONS</t>
  </si>
  <si>
    <t>COMMODITY TOTALS, INCL VALUE-ADDED, RETAIL, DIRECTLY MARKETED, HUMAN CONSUMPTION - SALES, MEASURED IN PCT OF FARM SALES</t>
  </si>
  <si>
    <t>COMMODITY TOTALS, INCL VALUE-ADDED, WHOLESALE, DIRECT TO RETAILERS &amp; INSTITUTIONS &amp; FOOD HUBS, LOCAL OR REGIONALLY BRANDED PRODUCTS, HUMAN CONSUMPTION - OPERATIONS WITH SALES</t>
  </si>
  <si>
    <t>COMMODITY TOTALS, INCL VALUE-ADDED, WHOLESALE, DIRECT TO RETAILERS &amp; INSTITUTIONS &amp; FOOD HUBS, LOCAL OR REGIONALLY BRANDED PRODUCTS, HUMAN CONSUMPTION - SALES, MEASURED IN $</t>
  </si>
  <si>
    <t>COMMODITY TOTALS, INCL VALUE-ADDED, WHOLESALE, DIRECT TO RETAILERS &amp; INSTITUTIONS &amp; FOOD HUBS, LOCAL OR REGIONALLY BRANDED PRODUCTS, HUMAN CONSUMPTION - SALES, MEASURED IN $ / OPERATION</t>
  </si>
  <si>
    <t>COMMODITY TOTALS, INCL VALUE-ADDED, WHOLESALE, DIRECT TO RETAILERS &amp; INSTITUTIONS &amp; FOOD HUBS, LOCAL OR REGIONALLY BRANDED PRODUCTS, HUMAN CONSUMPTION - SALES, MEASURED IN PCT OF FARM OPERATIONS</t>
  </si>
  <si>
    <t>COMMODITY TOTALS, INCL VALUE-ADDED, WHOLESALE, DIRECT TO RETAILERS &amp; INSTITUTIONS &amp; FOOD HUBS, LOCAL OR REGIONALLY BRANDED PRODUCTS, HUMAN CONSUMPTION - SALES, MEASURED IN PCT OF FARM SALES</t>
  </si>
  <si>
    <t>COMMODITY TOTALS, LANDLORD SHARE - OPERATIONS WITH SALES</t>
  </si>
  <si>
    <t>COMMODITY TOTALS, LANDLORD SHARE - SALES, MEASURED IN $</t>
  </si>
  <si>
    <t>COMMODITY TOTALS, LANDLORD SHARE - SALES, MEASURED IN PCT OF FARM OPERATIONS</t>
  </si>
  <si>
    <t>COMMODITY TOTALS, LANDLORD SHARE - SALES, MEASURED IN PCT OF FARM SALES</t>
  </si>
  <si>
    <t>COMMODITY TOTALS, PRODUCED AND SOLD VALUE-ADDED PRODUCTS - OPERATIONS WITH SALES</t>
  </si>
  <si>
    <t>COMMODITY TOTALS, PRODUCED AND SOLD VALUE-ADDED PRODUCTS - SALES, MEASURED IN $</t>
  </si>
  <si>
    <t>COMMODITY TOTALS, PRODUCED AND SOLD VALUE-ADDED PRODUCTS - SALES, MEASURED IN $ / OPERATION</t>
  </si>
  <si>
    <t>COMMODITY TOTALS, PRODUCED AND SOLD VALUE-ADDED PRODUCTS - SALES, MEASURED IN PCT OF FARM OPERATIONS</t>
  </si>
  <si>
    <t>COMMODITY TOTALS, PRODUCED AND SOLD VALUE-ADDED PRODUCTS - SALES, MEASURED IN PCT OF FARM SALES</t>
  </si>
  <si>
    <t>COMMODITY TOTALS, PRODUCTION CONTRACT - DELIVERED VALUE, MEASURED IN $</t>
  </si>
  <si>
    <t>COMMODITY TOTALS, PRODUCTION CONTRACT - OPERATIONS WITH DELIVERED VALUE</t>
  </si>
  <si>
    <t>COMMODITY TOTALS, PRODUCTION CONTRACT - OPERATIONS WITH RECEIPTS</t>
  </si>
  <si>
    <t>COMMODITY TOTALS, PRODUCTION CONTRACT - RECEIPTS, MEASURED IN $</t>
  </si>
  <si>
    <t>COMMODITY TOTALS, RETAIL, COMMUNITY SUPPORTED AG - OPERATIONS WITH SALES</t>
  </si>
  <si>
    <t>COMMODITY TOTALS, RETAIL, HUMAN CONSUMPTION - OPERATIONS WITH SALES</t>
  </si>
  <si>
    <t>COMMODITY TOTALS, RETAIL, HUMAN CONSUMPTION - SALES, MEASURED IN $</t>
  </si>
  <si>
    <t>COMMODITY TOTALS, RETAIL, HUMAN CONSUMPTION - SALES, MEASURED IN $ / OPERATION</t>
  </si>
  <si>
    <t>COMMODITY TOTALS, RETAIL, HUMAN CONSUMPTION - SALES, MEASURED IN PCT OF FARM OPERATIONS</t>
  </si>
  <si>
    <t>COMMODITY TOTALS, RETAIL, HUMAN CONSUMPTION - SALES, MEASURED IN PCT OF FARM SALES</t>
  </si>
  <si>
    <t>COMMODITY TOTALS, VALUE-ADDED PRODUCTS - OPERATIONS WITH SALES</t>
  </si>
  <si>
    <t>COMMODITY TOTALS, VALUE-ADDED, DIRECTLY MARKETED FOR HUMAN CONSUMPTION - OPERATIONS WITH SALES</t>
  </si>
  <si>
    <t>COMMODITY TOTALS, VALUE-ADDED, DIRECTLY MARKETED FOR HUMAN CONSUMPTION - SALES, MEASURED IN $</t>
  </si>
  <si>
    <t>COMMODITY TOTALS, WHOLESALE, DIRECT TO RETAILER - OPERATIONS WITH SALES</t>
  </si>
  <si>
    <t>DEPRECIATION - EXPENSE, MEASURED IN $</t>
  </si>
  <si>
    <t>DEPRECIATION - EXPENSE, MEASURED IN PCT OF OPERATING EXPENSES</t>
  </si>
  <si>
    <t>DEPRECIATION - OPERATIONS WITH EXPENSE</t>
  </si>
  <si>
    <t>ENERGY - OPERATIONS WITH PRODUCTION</t>
  </si>
  <si>
    <t>ENERGY, IRRIGATION, ON FARM PUMPING - EXPENSE, MEASURED IN $</t>
  </si>
  <si>
    <t>ENERGY, IRRIGATION, ON FARM PUMPING - NUMBER OF PUMPS</t>
  </si>
  <si>
    <t>ENERGY, IRRIGATION, ON FARM PUMPING - OPERATIONS WITH PUMPS</t>
  </si>
  <si>
    <t>ENERGY, IRRIGATION, ON FARM PUMPING, DIESEL &amp; BIODIESEL - EXPENSE, MEASURED IN $</t>
  </si>
  <si>
    <t>ENERGY, IRRIGATION, ON FARM PUMPING, DIESEL &amp; BIODIESEL - NUMBER OF PUMPS</t>
  </si>
  <si>
    <t>ENERGY, IRRIGATION, ON FARM PUMPING, DIESEL &amp; BIODIESEL - OPERATIONS WITH PUMPS</t>
  </si>
  <si>
    <t>ENERGY, IRRIGATION, ON FARM PUMPING, ELECTRICITY - EXPENSE, MEASURED IN $</t>
  </si>
  <si>
    <t>ENERGY, IRRIGATION, ON FARM PUMPING, ELECTRICITY - NUMBER OF PUMPS</t>
  </si>
  <si>
    <t>ENERGY, IRRIGATION, ON FARM PUMPING, ELECTRICITY - OPERATIONS WITH PUMPS</t>
  </si>
  <si>
    <t>ENERGY, IRRIGATION, ON FARM PUMPING, GASOLINE &amp; ETHANOL BLENDS - EXPENSE, MEASURED IN $</t>
  </si>
  <si>
    <t>ENERGY, IRRIGATION, ON FARM PUMPING, GASOLINE &amp; ETHANOL BLENDS - NUMBER OF PUMPS</t>
  </si>
  <si>
    <t>ENERGY, IRRIGATION, ON FARM PUMPING, GASOLINE &amp; ETHANOL BLENDS - OPERATIONS WITH PUMPS</t>
  </si>
  <si>
    <t>ENERGY, RENEWABLE - NUMBER OF OPERATIONS</t>
  </si>
  <si>
    <t>ENERGY, RENEWABLE, BIODIESEL SYSTEMS - NUMBER OF OPERATIONS</t>
  </si>
  <si>
    <t>ENERGY, RENEWABLE, ETHANOL SYSTEMS - NUMBER OF OPERATIONS</t>
  </si>
  <si>
    <t>ENERGY, RENEWABLE, GEOEXCHANGE SYSTEMS - NUMBER OF OPERATIONS</t>
  </si>
  <si>
    <t>ENERGY, RENEWABLE, HARVEST BIOMASS FOR PRODUCTION - NUMBER OF OPERATIONS</t>
  </si>
  <si>
    <t>ENERGY, RENEWABLE, METHANE DIGESTERS - OPERATIONS WITH DEVICES</t>
  </si>
  <si>
    <t>ENERGY, RENEWABLE, OTHER SYSTEMS - NUMBER OF OPERATIONS</t>
  </si>
  <si>
    <t>ENERGY, RENEWABLE, OWNED, FEDERAL FUNDING - OPERATIONS WITH RECEIPTS</t>
  </si>
  <si>
    <t>ENERGY, RENEWABLE, OWNED, PERFORMED ENERGY AUDITS - NUMBER OF OPERATIONS</t>
  </si>
  <si>
    <t>ENERGY, RENEWABLE, OWNED, UTILITY BILLS - SAVINGS, MEASURED IN $ / OPERATION</t>
  </si>
  <si>
    <t>ENERGY, RENEWABLE, SMALL HYDRO SYSTEMS - NUMBER OF OPERATIONS</t>
  </si>
  <si>
    <t>ENERGY, RENEWABLE, SOLAR PANELS - OPERATIONS WITH DEVICES</t>
  </si>
  <si>
    <t>ENERGY, RENEWABLE, SOLAR PANELS, 6 TO 10 YEARS OLD, OWNED - NUMBER OF DEVICES</t>
  </si>
  <si>
    <t>ENERGY, RENEWABLE, SOLAR PANELS, GT 10 YEARS OLD, OWNED - NUMBER OF DEVICES</t>
  </si>
  <si>
    <t>ENERGY, RENEWABLE, SOLAR PANELS, LE 5 YEARS OLD, OWNED - NUMBER OF DEVICES</t>
  </si>
  <si>
    <t>ENERGY, RENEWABLE, SOLAR PANELS, OWNED - OPERATIONS WITH DEVICES</t>
  </si>
  <si>
    <t>ENERGY, RENEWABLE, SOLAR PANELS, OWNED, INSTALLATION - EXPENSE, MEASURED IN $ / OPERATION</t>
  </si>
  <si>
    <t>ENERGY, RENEWABLE, SOLAR PANELS, OWNED, INSTALLATION, FUNDED BY OUTSIDE SOURCES - EXPENSE, MEASURED IN PCT OF EXPENSE</t>
  </si>
  <si>
    <t>ENERGY, RENEWABLE, SOLAR PANELS, PHOTOVOLTAIC, OWNED - CAPACITY, MEASURED IN WATTS / OPERATION</t>
  </si>
  <si>
    <t>ENERGY, RENEWABLE, SOLAR PANELS, PHOTOVOLTAIC, OWNED - OPERATIONS WITH DEVICES</t>
  </si>
  <si>
    <t>ENERGY, RENEWABLE, SOLAR PANELS, THERMAL, OWNED - OPERATIONS WITH DEVICES</t>
  </si>
  <si>
    <t>ENERGY, RENEWABLE, WIND RIGHTS, RENTED TO OTHERS - NUMBER OF OPERATIONS</t>
  </si>
  <si>
    <t>ENERGY, RENEWABLE, WIND TURBINES &amp; METHANE DIGESTERS &amp; SOLAR PANELS, OWNED - NUMBER OF OPERATIONS</t>
  </si>
  <si>
    <t>ENERGY, RENEWABLE, WIND TURBINES - OPERATIONS WITH DEVICES</t>
  </si>
  <si>
    <t>ENERGY, RENEWABLE, WIND TURBINES, LE 100 KW, 6 TO 10 YEARS OLD, OWNED - NUMBER OF DEVICES</t>
  </si>
  <si>
    <t>ENERGY, RENEWABLE, WIND TURBINES, LE 100 KW, GT 10 YEARS OLD, OWNED - NUMBER OF DEVICES</t>
  </si>
  <si>
    <t>ENERGY, RENEWABLE, WIND TURBINES, LE 100 KW, LE 5 YEARS OLD, OWNED - NUMBER OF DEVICES</t>
  </si>
  <si>
    <t>ENERGY, RENEWABLE, WIND TURBINES, LE 100 KW, OWNED - CAPACITY, MEASURED IN KILOWATTS / TURBINE</t>
  </si>
  <si>
    <t>ENERGY, RENEWABLE, WIND TURBINES, LE 100 KW, OWNED - NUMBER OF DEVICES</t>
  </si>
  <si>
    <t>ENERGY, RENEWABLE, WIND TURBINES, LE 100 KW, OWNED - OPERATIONS WITH DEVICES</t>
  </si>
  <si>
    <t>ENERGY, RENEWABLE, WIND TURBINES, LE 100 KW, OWNED, INSTALLATION - EXPENSE, MEASURED IN $ / TURBINE</t>
  </si>
  <si>
    <t>EXPENSE TOTALS, OPERATING - EXPENSE, MEASURED IN $</t>
  </si>
  <si>
    <t>EXPENSE TOTALS, OPERATING - EXPENSE, MEASURED IN $ / OPERATION</t>
  </si>
  <si>
    <t>EXPENSE TOTALS, OPERATING - OPERATIONS WITH EXPENSE</t>
  </si>
  <si>
    <t>EXPENSE TOTALS, OPERATING, (FOR HORTICULTURE) - EXPENSE, MEASURED IN $</t>
  </si>
  <si>
    <t>EXPENSE TOTALS, OPERATING, (FOR HORTICULTURE) - OPERATIONS WITH EXPENSE</t>
  </si>
  <si>
    <t>EXPENSE TOTALS, OPERATING, PAID BY LANDLORD - EXPENSE, MEASURED IN $</t>
  </si>
  <si>
    <t>EXPENSE TOTALS, OPERATING, PAID BY LANDLORD - EXPENSE, MEASURED IN PCT OF OPERATING EXPENSES</t>
  </si>
  <si>
    <t>EXPENSE TOTALS, OPERATING, PAID BY LANDLORD - OPERATIONS WITH EXPENSE</t>
  </si>
  <si>
    <t>(Z)</t>
  </si>
  <si>
    <t>FACILITIES &amp; EQUIPMENT, IRRIGATION - EXPENSE, MEASURED IN $</t>
  </si>
  <si>
    <t>FACILITIES &amp; EQUIPMENT, IRRIGATION - EXPENSE, MEASURED IN $ / AFFECTED ACRE</t>
  </si>
  <si>
    <t>FACILITIES &amp; EQUIPMENT, IRRIGATION - EXPENSE, MEASURED IN $ / OPERATION</t>
  </si>
  <si>
    <t>FACILITIES &amp; EQUIPMENT, IRRIGATION - OPERATIONS WITH EXPENSE</t>
  </si>
  <si>
    <t>FACILITIES &amp; EQUIPMENT, IRRIGATION, COMPUTERS &amp; CONTROL PANELS &amp; SOFTWARE FOR WATER MGMT - EXPENSE, MEASURED IN $</t>
  </si>
  <si>
    <t>FACILITIES &amp; EQUIPMENT, IRRIGATION, COMPUTERS &amp; CONTROL PANELS &amp; SOFTWARE FOR WATER MGMT - EXPENSE, MEASURED IN $ / OPERATION</t>
  </si>
  <si>
    <t>FACILITIES &amp; EQUIPMENT, IRRIGATION, COMPUTERS &amp; CONTROL PANELS &amp; SOFTWARE FOR WATER MGMT - OPERATIONS WITH EXPENSE</t>
  </si>
  <si>
    <t>FACILITIES &amp; EQUIPMENT, IRRIGATION, CONSTRUCTION &amp; DEEPENING OF WELLS - EXPENSE, MEASURED IN $</t>
  </si>
  <si>
    <t>FACILITIES &amp; EQUIPMENT, IRRIGATION, CONSTRUCTION &amp; DEEPENING OF WELLS - EXPENSE, MEASURED IN $ / OPERATION</t>
  </si>
  <si>
    <t>FACILITIES &amp; EQUIPMENT, IRRIGATION, CONSTRUCTION &amp; DEEPENING OF WELLS - OPERATIONS WITH EXPENSE</t>
  </si>
  <si>
    <t>FACILITIES &amp; EQUIPMENT, IRRIGATION, CONSTRUCTION OF PERMANENT STORAGE &amp; DISTRIBUTION SYSTEMS - EXPENSE, MEASURED IN $</t>
  </si>
  <si>
    <t>FACILITIES &amp; EQUIPMENT, IRRIGATION, CONSTRUCTION OF PERMANENT STORAGE &amp; DISTRIBUTION SYSTEMS - EXPENSE, MEASURED IN $ / OPERATION</t>
  </si>
  <si>
    <t>FACILITIES &amp; EQUIPMENT, IRRIGATION, CONSTRUCTION OF PERMANENT STORAGE &amp; DISTRIBUTION SYSTEMS - OPERATIONS WITH EXPENSE</t>
  </si>
  <si>
    <t>FACILITIES &amp; EQUIPMENT, IRRIGATION, EQUIPMENT &amp; MACHINERY - EXPENSE, MEASURED IN $</t>
  </si>
  <si>
    <t>FACILITIES &amp; EQUIPMENT, IRRIGATION, EQUIPMENT &amp; MACHINERY - EXPENSE, MEASURED IN $ / OPERATION</t>
  </si>
  <si>
    <t>FACILITIES &amp; EQUIPMENT, IRRIGATION, EQUIPMENT &amp; MACHINERY - OPERATIONS WITH EXPENSE</t>
  </si>
  <si>
    <t>FACILITIES &amp; EQUIPMENT, IRRIGATION, LAND CLEARING &amp; LEVELING FOR NEW IRRIGATION ACREAGE - EXPENSE, MEASURED IN $</t>
  </si>
  <si>
    <t>FACILITIES &amp; EQUIPMENT, IRRIGATION, LAND CLEARING &amp; LEVELING FOR NEW IRRIGATION ACREAGE - EXPENSE, MEASURED IN $ / OPERATION</t>
  </si>
  <si>
    <t>FACILITIES &amp; EQUIPMENT, IRRIGATION, LAND CLEARING &amp; LEVELING FOR NEW IRRIGATION ACREAGE - OPERATIONS WITH EXPENSE</t>
  </si>
  <si>
    <t>FACILITIES &amp; EQUIPMENT, IRRIGATION, LAND LEVELING OF PREVIOUSLY IRRIGATED ACREAGE - EXPENSE, MEASURED IN $</t>
  </si>
  <si>
    <t>FACILITIES &amp; EQUIPMENT, IRRIGATION, LAND LEVELING OF PREVIOUSLY IRRIGATED ACREAGE - EXPENSE, MEASURED IN $ / OPERATION</t>
  </si>
  <si>
    <t>FACILITIES &amp; EQUIPMENT, IRRIGATION, LAND LEVELING OF PREVIOUSLY IRRIGATED ACREAGE - OPERATIONS WITH EXPENSE</t>
  </si>
  <si>
    <t>FACILITIES &amp; EQUIPMENT, IRRIGATION, SYSTEMS &amp; EQUIPMENT - ACRES</t>
  </si>
  <si>
    <t>FACILITIES &amp; EQUIPMENT, IRRIGATION, SYSTEMS &amp; EQUIPMENT - NUMBER OF OPERATIONS</t>
  </si>
  <si>
    <t>FARM OPERATIONS - ACRES OPERATED</t>
  </si>
  <si>
    <t>FARM OPERATIONS - AREA OPERATED, MEASURED IN ACRES / OPERATION</t>
  </si>
  <si>
    <t>FARM OPERATIONS - AREA OPERATED, MEASURED IN ACRES / OPERATION, MEDIAN</t>
  </si>
  <si>
    <t>FARM OPERATIONS - AREA OPERATED, MEASURED IN PCT OF AG LAND</t>
  </si>
  <si>
    <t>FARM OPERATIONS - AREA OPERATED, MEASURED IN PCT OF TOTAL LAND</t>
  </si>
  <si>
    <t>FARM OPERATIONS - NUMBER OF OPERATIONS</t>
  </si>
  <si>
    <t>FARM OPERATIONS - OPERATIONS, MEASURED IN PCT OF FARM OPERATIONS</t>
  </si>
  <si>
    <t>FARM OPERATIONS, AWARE OF RIGHT TO APPEAL ADVERSE DECISIONS TO USDA NAD - NUMBER OF OPERATIONS</t>
  </si>
  <si>
    <t>FEED - EXPENSE, MEASURED IN $</t>
  </si>
  <si>
    <t>FEED - EXPENSE, MEASURED IN PCT OF OPERATING EXPENSES</t>
  </si>
  <si>
    <t>FEED - OPERATIONS WITH EXPENSE</t>
  </si>
  <si>
    <t>FERTILIZER &amp; CHEMICAL TOTALS - EXPENSE, MEASURED IN $</t>
  </si>
  <si>
    <t>FERTILIZER &amp; CHEMICAL TOTALS - OPERATIONS WITH EXPENSE</t>
  </si>
  <si>
    <t>FERTILIZER TOTALS, INCL LIME &amp; SOIL CONDITIONERS - EXPENSE, MEASURED IN $</t>
  </si>
  <si>
    <t>FERTILIZER TOTALS, INCL LIME &amp; SOIL CONDITIONERS - EXPENSE, MEASURED IN PCT OF OPERATING EXPENSES</t>
  </si>
  <si>
    <t>FERTILIZER TOTALS, INCL LIME &amp; SOIL CONDITIONERS - OPERATIONS WITH EXPENSE</t>
  </si>
  <si>
    <t>FERTILIZER TOTALS, INCL LIME &amp; SOIL CONDITIONERS, (FOR HORTICULTURE) - EXPENSE, MEASURED IN $</t>
  </si>
  <si>
    <t>FERTILIZER TOTALS, INCL LIME &amp; SOIL CONDITIONERS, (FOR HORTICULTURE) - OPERATIONS WITH EXPENSE</t>
  </si>
  <si>
    <t>FUELS, INCL LUBRICANTS - EXPENSE, MEASURED IN $</t>
  </si>
  <si>
    <t>FUELS, INCL LUBRICANTS - EXPENSE, MEASURED IN PCT OF OPERATING EXPENSES</t>
  </si>
  <si>
    <t>FUELS, INCL LUBRICANTS - OPERATIONS WITH EXPENSE</t>
  </si>
  <si>
    <t>FUELS, INCL LUBRICANTS, (FOR HORTICULTURE) - EXPENSE, MEASURED IN $</t>
  </si>
  <si>
    <t>FUELS, INCL LUBRICANTS, (FOR HORTICULTURE) - OPERATIONS WITH EXPENSE</t>
  </si>
  <si>
    <t>GOVT PROGRAMS, FEDERAL - OPERATIONS WITH RECEIPTS</t>
  </si>
  <si>
    <t>GOVT PROGRAMS, FEDERAL - RECEIPTS, MEASURED IN $</t>
  </si>
  <si>
    <t>GOVT PROGRAMS, FEDERAL - RECEIPTS, MEASURED IN $ / OPERATION</t>
  </si>
  <si>
    <t>GOVT PROGRAMS, FEDERAL, (EXCL CONSERVATION &amp; WETLANDS) - OPERATIONS WITH RECEIPTS</t>
  </si>
  <si>
    <t>GOVT PROGRAMS, FEDERAL, (EXCL CONSERVATION &amp; WETLANDS) - RECEIPTS, MEASURED IN $</t>
  </si>
  <si>
    <t>GOVT PROGRAMS, FEDERAL, (EXCL CONSERVATION &amp; WETLANDS) - RECEIPTS, MEASURED IN $ / OPERATION</t>
  </si>
  <si>
    <t>GOVT PROGRAMS, FEDERAL, CONSERVATION &amp; WETLANDS - ACRES</t>
  </si>
  <si>
    <t>GOVT PROGRAMS, FEDERAL, CONSERVATION &amp; WETLANDS - NUMBER OF OPERATIONS</t>
  </si>
  <si>
    <t>GOVT PROGRAMS, FEDERAL, CONSERVATION &amp; WETLANDS - OPERATIONS WITH RECEIPTS</t>
  </si>
  <si>
    <t>GOVT PROGRAMS, FEDERAL, CONSERVATION &amp; WETLANDS - RECEIPTS, MEASURED IN $</t>
  </si>
  <si>
    <t>GOVT PROGRAMS, FEDERAL, CONSERVATION &amp; WETLANDS - RECEIPTS, MEASURED IN $ / OPERATION</t>
  </si>
  <si>
    <t>GROWING MEDIA, (FOR HORTICULTURE) - EXPENSE, MEASURED IN $</t>
  </si>
  <si>
    <t>GROWING MEDIA, (FOR HORTICULTURE) - OPERATIONS WITH EXPENSE</t>
  </si>
  <si>
    <t>INCOME, FARM-RELATED - OPERATIONS WITH RECEIPTS</t>
  </si>
  <si>
    <t>INCOME, FARM-RELATED - RECEIPTS, MEASURED IN $</t>
  </si>
  <si>
    <t>INCOME, FARM-RELATED - RECEIPTS, MEASURED IN $ / OPERATION</t>
  </si>
  <si>
    <t>INCOME, FARM-RELATED, AG SERVICES, CUSTOMWORK &amp; OTHER - OPERATIONS WITH RECEIPTS</t>
  </si>
  <si>
    <t>INCOME, FARM-RELATED, AG SERVICES, CUSTOMWORK &amp; OTHER - RECEIPTS, MEASURED IN $</t>
  </si>
  <si>
    <t>INCOME, FARM-RELATED, AG SERVICES, CUSTOMWORK &amp; OTHER - RECEIPTS, MEASURED IN $ / OPERATION</t>
  </si>
  <si>
    <t>INCOME, FARM-RELATED, AG TOURISM &amp; RECREATIONAL SERVICES - OPERATIONS WITH RECEIPTS</t>
  </si>
  <si>
    <t>INCOME, FARM-RELATED, AG TOURISM &amp; RECREATIONAL SERVICES - RECEIPTS, MEASURED IN $</t>
  </si>
  <si>
    <t>INCOME, FARM-RELATED, AG TOURISM &amp; RECREATIONAL SERVICES - RECEIPTS, MEASURED IN $ / OPERATION</t>
  </si>
  <si>
    <t>INCOME, FARM-RELATED, CROP &amp; ANIMAL INSURANCE PAYMENTS - OPERATIONS WITH RECEIPTS</t>
  </si>
  <si>
    <t>INCOME, FARM-RELATED, CROP &amp; ANIMAL INSURANCE PAYMENTS - RECEIPTS, MEASURED IN $</t>
  </si>
  <si>
    <t>INCOME, FARM-RELATED, CROP &amp; ANIMAL INSURANCE PAYMENTS - RECEIPTS, MEASURED IN $ / OPERATION</t>
  </si>
  <si>
    <t>INCOME, FARM-RELATED, FOREST PRODUCTS, (EXCL CHRISTMAS TREES &amp; SHORT TERM WOODY TREES &amp; MAPLE SYRUP) - OPERATIONS WITH RECEIPTS</t>
  </si>
  <si>
    <t>INCOME, FARM-RELATED, FOREST PRODUCTS, (EXCL CHRISTMAS TREES &amp; SHORT TERM WOODY TREES &amp; MAPLE SYRUP) - RECEIPTS, MEASURED IN $</t>
  </si>
  <si>
    <t>INCOME, FARM-RELATED, FOREST PRODUCTS, (EXCL CHRISTMAS TREES &amp; SHORT TERM WOODY TREES &amp; MAPLE SYRUP) - RECEIPTS, MEASURED IN $ / OPERATION</t>
  </si>
  <si>
    <t>INCOME, FARM-RELATED, GOVT PROGRAMS, STATE &amp; LOCAL - OPERATIONS WITH RECEIPTS</t>
  </si>
  <si>
    <t>INCOME, FARM-RELATED, GOVT PROGRAMS, STATE &amp; LOCAL - RECEIPTS, MEASURED IN $</t>
  </si>
  <si>
    <t>INCOME, FARM-RELATED, GOVT PROGRAMS, STATE &amp; LOCAL - RECEIPTS, MEASURED IN $ / OPERATION</t>
  </si>
  <si>
    <t>INCOME, FARM-RELATED, OTHER - OPERATIONS WITH RECEIPTS</t>
  </si>
  <si>
    <t>INCOME, FARM-RELATED, OTHER - RECEIPTS, MEASURED IN $</t>
  </si>
  <si>
    <t>INCOME, FARM-RELATED, OTHER - RECEIPTS, MEASURED IN $ / OPERATION</t>
  </si>
  <si>
    <t>INCOME, FARM-RELATED, PATRONAGE DIVIDENDS &amp; REFUNDS FROM COOPERATIVES - OPERATIONS WITH RECEIPTS</t>
  </si>
  <si>
    <t>INCOME, FARM-RELATED, PATRONAGE DIVIDENDS &amp; REFUNDS FROM COOPERATIVES - RECEIPTS, MEASURED IN $</t>
  </si>
  <si>
    <t>INCOME, FARM-RELATED, PATRONAGE DIVIDENDS &amp; REFUNDS FROM COOPERATIVES - RECEIPTS, MEASURED IN $ / OPERATION</t>
  </si>
  <si>
    <t>INCOME, FARM-RELATED, RENT, LAND &amp; BUILDINGS - OPERATIONS WITH RECEIPTS</t>
  </si>
  <si>
    <t>INCOME, FARM-RELATED, RENT, LAND &amp; BUILDINGS - RECEIPTS, MEASURED IN $</t>
  </si>
  <si>
    <t>INCOME, FARM-RELATED, RENT, LAND &amp; BUILDINGS - RECEIPTS, MEASURED IN $ / OPERATION</t>
  </si>
  <si>
    <t>INCOME, NET CASH FARM, OF OPERATIONS - GAIN, MEASURED IN $</t>
  </si>
  <si>
    <t>INCOME, NET CASH FARM, OF OPERATIONS - GAIN, MEASURED IN $ / OPERATION</t>
  </si>
  <si>
    <t>INCOME, NET CASH FARM, OF OPERATIONS - LOSS, MEASURED IN $</t>
  </si>
  <si>
    <t>INCOME, NET CASH FARM, OF OPERATIONS - LOSS, MEASURED IN $ / OPERATION</t>
  </si>
  <si>
    <t>INCOME, NET CASH FARM, OF OPERATIONS - NET INCOME, MEASURED IN $</t>
  </si>
  <si>
    <t>INCOME, NET CASH FARM, OF OPERATIONS - NET INCOME, MEASURED IN $ / OPERATION</t>
  </si>
  <si>
    <t>INCOME, NET CASH FARM, OF OPERATIONS - OPERATIONS WITH GAIN</t>
  </si>
  <si>
    <t>INCOME, NET CASH FARM, OF OPERATIONS - OPERATIONS WITH LOSS</t>
  </si>
  <si>
    <t>INCOME, NET CASH FARM, OF OPERATIONS - OPERATIONS WITH NET INCOME</t>
  </si>
  <si>
    <t>INCOME, NET CASH FARM, OF OPERATORS - GAIN, MEASURED IN $</t>
  </si>
  <si>
    <t>INCOME, NET CASH FARM, OF OPERATORS - GAIN, MEASURED IN $ / OPERATION</t>
  </si>
  <si>
    <t>INCOME, NET CASH FARM, OF OPERATORS - LOSS, MEASURED IN $</t>
  </si>
  <si>
    <t>INCOME, NET CASH FARM, OF OPERATORS - LOSS, MEASURED IN $ / OPERATION</t>
  </si>
  <si>
    <t>INCOME, NET CASH FARM, OF OPERATORS - NET INCOME, MEASURED IN $</t>
  </si>
  <si>
    <t>INCOME, NET CASH FARM, OF OPERATORS - NET INCOME, MEASURED IN $ / OPERATION</t>
  </si>
  <si>
    <t>INCOME, NET CASH FARM, OF OPERATORS - OPERATIONS WITH GAIN</t>
  </si>
  <si>
    <t>INCOME, NET CASH FARM, OF OPERATORS - OPERATIONS WITH LOSS</t>
  </si>
  <si>
    <t>INCOME, NET CASH FARM, OF OPERATORS - OPERATIONS WITH NET INCOME</t>
  </si>
  <si>
    <t>INCOME, NET CASH FARM, OF PRODUCERS - GAIN, MEASURED IN $</t>
  </si>
  <si>
    <t>INCOME, NET CASH FARM, OF PRODUCERS - GAIN, MEASURED IN $ / OPERATION</t>
  </si>
  <si>
    <t>INCOME, NET CASH FARM, OF PRODUCERS - LOSS, MEASURED IN $</t>
  </si>
  <si>
    <t>INCOME, NET CASH FARM, OF PRODUCERS - LOSS, MEASURED IN $ / OPERATION</t>
  </si>
  <si>
    <t>INCOME, NET CASH FARM, OF PRODUCERS - NET INCOME, MEASURED IN $</t>
  </si>
  <si>
    <t>INCOME, NET CASH FARM, OF PRODUCERS - NET INCOME, MEASURED IN $ / OPERATION</t>
  </si>
  <si>
    <t>INCOME, NET CASH FARM, OF PRODUCERS - OPERATIONS WITH GAIN</t>
  </si>
  <si>
    <t>INCOME, NET CASH FARM, OF PRODUCERS - OPERATIONS WITH LOSS</t>
  </si>
  <si>
    <t>INCOME, NET CASH FARM, OF PRODUCERS - OPERATIONS WITH NET INCOME</t>
  </si>
  <si>
    <t>INTEREST - EXPENSE, MEASURED IN $</t>
  </si>
  <si>
    <t>INTEREST - EXPENSE, MEASURED IN PCT OF OPERATING EXPENSES</t>
  </si>
  <si>
    <t>INTEREST - OPERATIONS WITH EXPENSE</t>
  </si>
  <si>
    <t>INTEREST, (FOR HORTICULTURE) - EXPENSE, MEASURED IN $</t>
  </si>
  <si>
    <t>INTEREST, (FOR HORTICULTURE) - OPERATIONS WITH EXPENSE</t>
  </si>
  <si>
    <t>INTEREST, NON-REAL ESTATE - EXPENSE, MEASURED IN $</t>
  </si>
  <si>
    <t>INTEREST, NON-REAL ESTATE - EXPENSE, MEASURED IN PCT OF OPERATING EXPENSES</t>
  </si>
  <si>
    <t>INTEREST, NON-REAL ESTATE - OPERATIONS WITH EXPENSE</t>
  </si>
  <si>
    <t>INTEREST, REAL ESTATE - EXPENSE, MEASURED IN $</t>
  </si>
  <si>
    <t>INTEREST, REAL ESTATE - EXPENSE, MEASURED IN PCT OF OPERATING EXPENSES</t>
  </si>
  <si>
    <t>INTEREST, REAL ESTATE - OPERATIONS WITH EXPENSE</t>
  </si>
  <si>
    <t>LABOR, CONTRACT - EXPENSE, MEASURED IN $</t>
  </si>
  <si>
    <t>LABOR, CONTRACT - EXPENSE, MEASURED IN PCT OF OPERATING EXPENSES</t>
  </si>
  <si>
    <t>LABOR, CONTRACT - OPERATIONS WITH EXPENSE</t>
  </si>
  <si>
    <t>LABOR, CONTRACT, (FOR HORTICULTURE) - EXPENSE, MEASURED IN $</t>
  </si>
  <si>
    <t>LABOR, CONTRACT, (FOR HORTICULTURE) - OPERATIONS WITH EXPENSE</t>
  </si>
  <si>
    <t>LABOR, CONTRACT, (FOR IRRIGATION) - EXPENSE, MEASURED IN $</t>
  </si>
  <si>
    <t>LABOR, CONTRACT, (FOR IRRIGATION) - EXPENSE, MEASURED IN $ / OPERATION</t>
  </si>
  <si>
    <t>LABOR, CONTRACT, (FOR IRRIGATION) - OPERATIONS WITH EXPENSE</t>
  </si>
  <si>
    <t>LABOR, HIRED &amp; CONTRACT, (FOR IRRIGATION) - EXPENSE, MEASURED IN $</t>
  </si>
  <si>
    <t>LABOR, HIRED &amp; CONTRACT, (FOR IRRIGATION) - OPERATIONS WITH EXPENSE</t>
  </si>
  <si>
    <t>LABOR, HIRED - EXPENSE, MEASURED IN $</t>
  </si>
  <si>
    <t>LABOR, HIRED - EXPENSE, MEASURED IN PCT OF OPERATING EXPENSES</t>
  </si>
  <si>
    <t>LABOR, HIRED - NUMBER OF WORKERS</t>
  </si>
  <si>
    <t>LABOR, HIRED - OPERATIONS WITH EXPENSE</t>
  </si>
  <si>
    <t>LABOR, HIRED - OPERATIONS WITH WORKERS</t>
  </si>
  <si>
    <t>LABOR, HIRED, (FOR HORTICULTURE) - EXPENSE, MEASURED IN $</t>
  </si>
  <si>
    <t>LABOR, HIRED, (FOR HORTICULTURE) - NUMBER OF WORKERS</t>
  </si>
  <si>
    <t>LABOR, HIRED, (FOR HORTICULTURE) - OPERATIONS WITH EXPENSE</t>
  </si>
  <si>
    <t>LABOR, HIRED, (FOR HORTICULTURE) - OPERATIONS WITH WORKERS</t>
  </si>
  <si>
    <t>LABOR, HIRED, (FOR IRRIGATION) - EXPENSE, MEASURED IN $</t>
  </si>
  <si>
    <t>LABOR, HIRED, (FOR IRRIGATION) - EXPENSE, MEASURED IN $ / OPERATION</t>
  </si>
  <si>
    <t>LABOR, HIRED, (FOR IRRIGATION) - OPERATIONS WITH EXPENSE</t>
  </si>
  <si>
    <t>LABOR, HIRED, (FOR IRRIGATION) - TIME WORKED, MEASURED IN HOURS / OPERATION</t>
  </si>
  <si>
    <t>LABOR, HIRED, (FOR IRRIGATION) - WAGE RATE, MEASURED IN $ / HOUR</t>
  </si>
  <si>
    <t>LABOR, HIRED, GE 150 DAYS - NUMBER OF WORKERS</t>
  </si>
  <si>
    <t>LABOR, HIRED, GE 150 DAYS - OPERATIONS WITH WORKERS</t>
  </si>
  <si>
    <t>LABOR, HIRED, GE 150 DAYS, (FOR HORTICULTURE) - EXPENSE, MEASURED IN $</t>
  </si>
  <si>
    <t>LABOR, HIRED, GE 150 DAYS, (FOR HORTICULTURE) - NUMBER OF WORKERS</t>
  </si>
  <si>
    <t>LABOR, HIRED, GE 150 DAYS, (FOR HORTICULTURE) - OPERATIONS WITH EXPENSE</t>
  </si>
  <si>
    <t>LABOR, HIRED, GE 150 DAYS, (FOR HORTICULTURE) - OPERATIONS WITH WORKERS</t>
  </si>
  <si>
    <t>LABOR, HIRED, LT 150 DAYS - NUMBER OF WORKERS</t>
  </si>
  <si>
    <t>LABOR, HIRED, LT 150 DAYS - OPERATIONS WITH WORKERS</t>
  </si>
  <si>
    <t>LABOR, HIRED, LT 150 DAYS, (FOR HORTICULTURE) - EXPENSE, MEASURED IN $</t>
  </si>
  <si>
    <t>LABOR, HIRED, LT 150 DAYS, (FOR HORTICULTURE) - NUMBER OF WORKERS</t>
  </si>
  <si>
    <t>LABOR, HIRED, LT 150 DAYS, (FOR HORTICULTURE) - OPERATIONS WITH EXPENSE</t>
  </si>
  <si>
    <t>LABOR, HIRED, LT 150 DAYS, (FOR HORTICULTURE) - OPERATIONS WITH WORKERS</t>
  </si>
  <si>
    <t>LABOR, MIGRANT - NUMBER OF WORKERS</t>
  </si>
  <si>
    <t>LABOR, MIGRANT - OPERATIONS WITH WORKERS</t>
  </si>
  <si>
    <t>LABOR, UNPAID - NUMBER OF WORKERS</t>
  </si>
  <si>
    <t>LABOR, UNPAID - OPERATIONS WITH WORKERS</t>
  </si>
  <si>
    <t>LAND AREA, INCL NON-AG - ACRES</t>
  </si>
  <si>
    <t>MACHINERY TOTALS - ASSET VALUE, MEASURED IN $</t>
  </si>
  <si>
    <t>MACHINERY TOTALS - ASSET VALUE, MEASURED IN $ / OPERATION</t>
  </si>
  <si>
    <t>MACHINERY TOTALS - ASSET VALUE, MEASURED IN PCT BY SIZE GROUP</t>
  </si>
  <si>
    <t>MACHINERY TOTALS - OPERATIONS WITH ASSET VALUE</t>
  </si>
  <si>
    <t>MACHINERY TOTALS, (FOR HORTICULTURE) - ASSET VALUE, MEASURED IN $</t>
  </si>
  <si>
    <t>MACHINERY, OTHER, BALER - INVENTORY</t>
  </si>
  <si>
    <t>MACHINERY, OTHER, BALER - OPERATIONS WITH INVENTORY</t>
  </si>
  <si>
    <t>MACHINERY, OTHER, BALER, GE 5 YEARS OLD - INVENTORY</t>
  </si>
  <si>
    <t>MACHINERY, OTHER, BALER, GE 5 YEARS OLD - OPERATIONS WITH INVENTORY</t>
  </si>
  <si>
    <t>MACHINERY, OTHER, BALER, LT 5 YEARS OLD - INVENTORY</t>
  </si>
  <si>
    <t>MACHINERY, OTHER, BALER, LT 5 YEARS OLD - OPERATIONS WITH INVENTORY</t>
  </si>
  <si>
    <t>PRACTICES, ALLEY CROPPING &amp; SILVOPASTURE &amp; FOREST FARMING, OR RIPARIAN FOREST BUFFERS &amp; WINDBREAKS - NUMBER OF OPERATIONS</t>
  </si>
  <si>
    <t>PRACTICES, ALLEY CROPPING &amp; SILVOPASTURE - NUMBER OF OPERATIONS</t>
  </si>
  <si>
    <t>PRACTICES, CONSERVATION METHODS USED - NUMBER OF OPERATIONS</t>
  </si>
  <si>
    <t>PRACTICES, HAD A BARN BUILT PRIOR TO 1960 - NUMBER OF OPERATIONS</t>
  </si>
  <si>
    <t>PRACTICES, LAND USE, CONSERVATION EASEMENT - ACRES</t>
  </si>
  <si>
    <t>PRACTICES, LAND USE, CONSERVATION EASEMENT - AREA, MEASURED IN ACRES / OPERATION</t>
  </si>
  <si>
    <t>PRACTICES, LAND USE, CONSERVATION EASEMENT - NUMBER OF OPERATIONS</t>
  </si>
  <si>
    <t>PRACTICES, LAND USE, CROPLAND, CONSERVATION TILLAGE, (EXCL NO-TILL) - ACRES</t>
  </si>
  <si>
    <t>PRACTICES, LAND USE, CROPLAND, CONSERVATION TILLAGE, (EXCL NO-TILL) - AREA, MEASURED IN ACRES / OPERATION</t>
  </si>
  <si>
    <t>PRACTICES, LAND USE, CROPLAND, CONSERVATION TILLAGE, (EXCL NO-TILL) - NUMBER OF OPERATIONS</t>
  </si>
  <si>
    <t>PRACTICES, LAND USE, CROPLAND, CONSERVATION TILLAGE, NO-TILL - ACRES</t>
  </si>
  <si>
    <t>PRACTICES, LAND USE, CROPLAND, CONSERVATION TILLAGE, NO-TILL - AREA, MEASURED IN ACRES / OPERATION</t>
  </si>
  <si>
    <t>PRACTICES, LAND USE, CROPLAND, CONSERVATION TILLAGE, NO-TILL - NUMBER OF OPERATIONS</t>
  </si>
  <si>
    <t>PRACTICES, LAND USE, CROPLAND, CONVENTIONAL TILLAGE - ACRES</t>
  </si>
  <si>
    <t>PRACTICES, LAND USE, CROPLAND, CONVENTIONAL TILLAGE - AREA, MEASURED IN ACRES / OPERATION</t>
  </si>
  <si>
    <t>PRACTICES, LAND USE, CROPLAND, CONVENTIONAL TILLAGE - NUMBER OF OPERATIONS</t>
  </si>
  <si>
    <t>PRACTICES, LAND USE, CROPLAND, COVER CROP PLANTED, (EXCL CRP) - ACRES</t>
  </si>
  <si>
    <t>PRACTICES, LAND USE, CROPLAND, COVER CROP PLANTED, (EXCL CRP) - AREA, MEASURED IN ACRES / OPERATION</t>
  </si>
  <si>
    <t>PRACTICES, LAND USE, CROPLAND, COVER CROP PLANTED, (EXCL CRP) - NUMBER OF OPERATIONS</t>
  </si>
  <si>
    <t>PRACTICES, LAND USE, DRAINED BY ARTIFICIAL DITCHES - ACRES</t>
  </si>
  <si>
    <t>PRACTICES, LAND USE, DRAINED BY ARTIFICIAL DITCHES - AREA, MEASURED IN ACRES / OPERATION</t>
  </si>
  <si>
    <t>PRACTICES, LAND USE, DRAINED BY ARTIFICIAL DITCHES - NUMBER OF OPERATIONS</t>
  </si>
  <si>
    <t>PRACTICES, LAND USE, DRAINED BY TILE - ACRES</t>
  </si>
  <si>
    <t>PRACTICES, LAND USE, DRAINED BY TILE - AREA, MEASURED IN ACRES / OPERATION</t>
  </si>
  <si>
    <t>PRACTICES, LAND USE, DRAINED BY TILE - NUMBER OF OPERATIONS</t>
  </si>
  <si>
    <t>PRACTICES, PRECISION AGRICULTURE - NUMBER OF OPERATIONS</t>
  </si>
  <si>
    <t>PRACTICES, PRODUCED &amp; DIRECTLY MARKETED, COMMODITIES (INCL VALUE-ADDED), FOR HUMAN CONSUMPTION, CONSUMERS, 11 TO 20 YEARS - NUMBER OF OPERATIONS</t>
  </si>
  <si>
    <t>PRACTICES, PRODUCED &amp; DIRECTLY MARKETED, COMMODITIES (INCL VALUE-ADDED), FOR HUMAN CONSUMPTION, CONSUMERS, 6 TO 10 YEARS - NUMBER OF OPERATIONS</t>
  </si>
  <si>
    <t>PRACTICES, PRODUCED &amp; DIRECTLY MARKETED, COMMODITIES (INCL VALUE-ADDED), FOR HUMAN CONSUMPTION, CONSUMERS, GE 21 YEARS - NUMBER OF OPERATIONS</t>
  </si>
  <si>
    <t>PRACTICES, PRODUCED &amp; DIRECTLY MARKETED, COMMODITIES (INCL VALUE-ADDED), FOR HUMAN CONSUMPTION, CONSUMERS, LT 6 YEARS - NUMBER OF OPERATIONS</t>
  </si>
  <si>
    <t>PRACTICES, ROTATIONAL OR MGMT INTENSIVE GRAZING - NUMBER OF OPERATIONS</t>
  </si>
  <si>
    <t>PUMPS, IRRIGATION - NUMBER OF PUMPS</t>
  </si>
  <si>
    <t>PUMPS, IRRIGATION - OPERATIONS WITH PUMPS</t>
  </si>
  <si>
    <t>PUMPS, IRRIGATION, (EXCL WELLS), DISCHARGE WATER FROM PONDS &amp; LAKES &amp; RESERVOIRS &amp; RIVERS - NUMBER OF PUMPS</t>
  </si>
  <si>
    <t>PUMPS, IRRIGATION, (EXCL WELLS), DISCHARGE WATER FROM PONDS &amp; LAKES &amp; RESERVOIRS &amp; RIVERS - OPERATING PRESSURE, MEASURED IN PSI</t>
  </si>
  <si>
    <t>PUMPS, IRRIGATION, (EXCL WELLS), DISCHARGE WATER FROM PONDS &amp; LAKES &amp; RESERVOIRS &amp; RIVERS - OPERATIONS WITH PUMPS</t>
  </si>
  <si>
    <t>PUMPS, IRRIGATION, (EXCL WELLS), DISCHARGE WATER FROM PONDS &amp; LAKES &amp; RESERVOIRS &amp; RIVERS - PUMPING CAPACITY, MEASURED IN GPM</t>
  </si>
  <si>
    <t>PUMPS, IRRIGATION, (EXCL WELLS), DISCHARGE WATER FROM PONDS &amp; LAKES &amp; RESERVOIRS &amp; RIVERS - PUMPING LIFT, MEASURED IN FEET</t>
  </si>
  <si>
    <t>PUMPS, IRRIGATION, (EXCL WELLS), DISCHARGE WATER FROM PONDS &amp; LAKES &amp; RESERVOIRS &amp; RIVERS - TIME OPERATED, MEASURED IN HOURS / YEAR</t>
  </si>
  <si>
    <t>PUMPS, IRRIGATION, (EXCL WELLS), DISCHARGE WATER FROM TAILWATER PITS - NUMBER OF PUMPS</t>
  </si>
  <si>
    <t>PUMPS, IRRIGATION, (EXCL WELLS), DISCHARGE WATER FROM TAILWATER PITS - OPERATING PRESSURE, MEASURED IN PSI</t>
  </si>
  <si>
    <t>PUMPS, IRRIGATION, (EXCL WELLS), DISCHARGE WATER FROM TAILWATER PITS - OPERATIONS WITH PUMPS</t>
  </si>
  <si>
    <t>PUMPS, IRRIGATION, (EXCL WELLS), DISCHARGE WATER FROM TAILWATER PITS - PUMPING CAPACITY, MEASURED IN GPM</t>
  </si>
  <si>
    <t>PUMPS, IRRIGATION, (EXCL WELLS), DISCHARGE WATER FROM TAILWATER PITS - PUMPING LIFT, MEASURED IN FEET</t>
  </si>
  <si>
    <t>PUMPS, IRRIGATION, (EXCL WELLS), DISCHARGE WATER FROM TAILWATER PITS - TIME OPERATED, MEASURED IN HOURS / YEAR</t>
  </si>
  <si>
    <t>PUMPS, IRRIGATION, (EXCL WELLS), RELIFTING OR BOOSTING WATER WITHIN SYSTEMS - NUMBER OF PUMPS</t>
  </si>
  <si>
    <t>PUMPS, IRRIGATION, (EXCL WELLS), RELIFTING OR BOOSTING WATER WITHIN SYSTEMS - OPERATING PRESSURE, MEASURED IN PSI</t>
  </si>
  <si>
    <t>PUMPS, IRRIGATION, (EXCL WELLS), RELIFTING OR BOOSTING WATER WITHIN SYSTEMS - OPERATIONS WITH PUMPS</t>
  </si>
  <si>
    <t>PUMPS, IRRIGATION, (EXCL WELLS), RELIFTING OR BOOSTING WATER WITHIN SYSTEMS - PUMPING CAPACITY, MEASURED IN GPM</t>
  </si>
  <si>
    <t>PUMPS, IRRIGATION, (EXCL WELLS), RELIFTING OR BOOSTING WATER WITHIN SYSTEMS - PUMPING LIFT, MEASURED IN FEET</t>
  </si>
  <si>
    <t>PUMPS, IRRIGATION, (EXCL WELLS), RELIFTING OR BOOSTING WATER WITHIN SYSTEMS - TIME OPERATED, MEASURED IN HOURS / YEAR</t>
  </si>
  <si>
    <t>RENT, CASH, LAND &amp; BUILDINGS - EXPENSE, MEASURED IN $</t>
  </si>
  <si>
    <t>RENT, CASH, LAND &amp; BUILDINGS - EXPENSE, MEASURED IN PCT OF OPERATING EXPENSES</t>
  </si>
  <si>
    <t>RENT, CASH, LAND &amp; BUILDINGS - OPERATIONS WITH EXPENSE</t>
  </si>
  <si>
    <t>RENT, LAND &amp; BUILDINGS &amp; MACHINERY, (FOR HORTICULTURE) - EXPENSE, MEASURED IN $</t>
  </si>
  <si>
    <t>RENT, LAND &amp; BUILDINGS &amp; MACHINERY, (FOR HORTICULTURE) - OPERATIONS WITH EXPENSE</t>
  </si>
  <si>
    <t>RENT, PER HEAD OR ANIMAL UNIT MONTH - OPERATIONS WITH EXPENSE</t>
  </si>
  <si>
    <t>RETURNS &amp; ALLOWANCES, (FOR HORTICULTURE) - EXPENSE, MEASURED IN $</t>
  </si>
  <si>
    <t>RETURNS &amp; ALLOWANCES, (FOR HORTICULTURE) - OPERATIONS WITH EXPENSE</t>
  </si>
  <si>
    <t>SEEDS, FOR COVER CROPS - EXPENSE, MEASURED IN $</t>
  </si>
  <si>
    <t>SEEDS, FOR COVER CROPS - EXPENSE, MEASURED IN PCT OF OPERATING EXPENSES</t>
  </si>
  <si>
    <t>SEEDS, FOR COVER CROPS - OPERATIONS WITH EXPENSE</t>
  </si>
  <si>
    <t>SEEDS &amp; PLANTS TOTALS - EXPENSE, MEASURED IN $</t>
  </si>
  <si>
    <t>SEEDS &amp; PLANTS TOTALS - EXPENSE, MEASURED IN PCT OF OPERATING EXPENSES</t>
  </si>
  <si>
    <t>SEEDS &amp; PLANTS TOTALS - OPERATIONS WITH EXPENSE</t>
  </si>
  <si>
    <t>SEEDS &amp; PLANTS TOTALS, (FOR HORTICULTURE) - EXPENSE, MEASURED IN $</t>
  </si>
  <si>
    <t>SEEDS &amp; PLANTS TOTALS, (FOR HORTICULTURE) - OPERATIONS WITH EXPENSE</t>
  </si>
  <si>
    <t>SELF PROPELLED, COMBINE - INVENTORY</t>
  </si>
  <si>
    <t>SELF PROPELLED, COMBINE - OPERATIONS WITH INVENTORY</t>
  </si>
  <si>
    <t>SELF PROPELLED, COMBINE, GE 5 YEARS OLD - INVENTORY</t>
  </si>
  <si>
    <t>SELF PROPELLED, COMBINE, GE 5 YEARS OLD - OPERATIONS WITH INVENTORY</t>
  </si>
  <si>
    <t>SELF PROPELLED, COMBINE, LT 5 YEARS OLD - INVENTORY</t>
  </si>
  <si>
    <t>SELF PROPELLED, COMBINE, LT 5 YEARS OLD - OPERATIONS WITH INVENTORY</t>
  </si>
  <si>
    <t>SELF PROPELLED, FORAGE HARVESTER - INVENTORY</t>
  </si>
  <si>
    <t>SELF PROPELLED, FORAGE HARVESTER - OPERATIONS WITH INVENTORY</t>
  </si>
  <si>
    <t>SELF PROPELLED, FORAGE HARVESTER, GE 5 YEARS OLD - INVENTORY</t>
  </si>
  <si>
    <t>SELF PROPELLED, FORAGE HARVESTER, GE 5 YEARS OLD - OPERATIONS WITH INVENTORY</t>
  </si>
  <si>
    <t>SELF PROPELLED, FORAGE HARVESTER, LT 5 YEARS OLD - INVENTORY</t>
  </si>
  <si>
    <t>SELF PROPELLED, FORAGE HARVESTER, LT 5 YEARS OLD - OPERATIONS WITH INVENTORY</t>
  </si>
  <si>
    <t>SUPPLIES &amp; REPAIRS, (EXCL LUBRICANTS &amp; CONTAINERS), (FOR HORTICULTURE) - EXPENSE, MEASURED IN $</t>
  </si>
  <si>
    <t>SUPPLIES &amp; REPAIRS, (EXCL LUBRICANTS &amp; CONTAINERS), (FOR HORTICULTURE) - OPERATIONS WITH EXPENSE</t>
  </si>
  <si>
    <t>SUPPLIES &amp; REPAIRS, (EXCL LUBRICANTS) - EXPENSE, MEASURED IN $</t>
  </si>
  <si>
    <t>SUPPLIES &amp; REPAIRS, (EXCL LUBRICANTS) - EXPENSE, MEASURED IN PCT OF OPERATING EXPENSES</t>
  </si>
  <si>
    <t>SUPPLIES &amp; REPAIRS, (EXCL LUBRICANTS) - OPERATIONS WITH EXPENSE</t>
  </si>
  <si>
    <t>SUPPLIES &amp; REPAIRS, CONTAINERS, (FOR HORTICULTURE) - EXPENSE, MEASURED IN $</t>
  </si>
  <si>
    <t>SUPPLIES &amp; REPAIRS, CONTAINERS, (FOR HORTICULTURE) - OPERATIONS WITH EXPENSE</t>
  </si>
  <si>
    <t>SUPPLIES &amp; REPAIRS, CONTAINERS, FOAM, (FOR HORTICULTURE) - EXPENSE, MEASURED IN $</t>
  </si>
  <si>
    <t>SUPPLIES &amp; REPAIRS, CONTAINERS, FOAM, (FOR HORTICULTURE) - OPERATIONS WITH EXPENSE</t>
  </si>
  <si>
    <t>SUPPLIES &amp; REPAIRS, CONTAINERS, NATURAL, (FOR HORTICULTURE) - EXPENSE, MEASURED IN $</t>
  </si>
  <si>
    <t>SUPPLIES &amp; REPAIRS, CONTAINERS, NATURAL, (FOR HORTICULTURE) - OPERATIONS WITH EXPENSE</t>
  </si>
  <si>
    <t>SUPPLIES &amp; REPAIRS, CONTAINERS, OTHER, (FOR HORTICULTURE) - EXPENSE, MEASURED IN $</t>
  </si>
  <si>
    <t>SUPPLIES &amp; REPAIRS, CONTAINERS, OTHER, (FOR HORTICULTURE) - OPERATIONS WITH EXPENSE</t>
  </si>
  <si>
    <t>SUPPLIES &amp; REPAIRS, CONTAINERS, PLASTIC, (FOR HORTICULTURE) - EXPENSE, MEASURED IN $</t>
  </si>
  <si>
    <t>SUPPLIES &amp; REPAIRS, CONTAINERS, PLASTIC, (FOR HORTICULTURE) - OPERATIONS WITH EXPENSE</t>
  </si>
  <si>
    <t>SUPPLIES &amp; REPAIRS, CONTAINERS, POTS, CLAY, (FOR HORTICULTURE) - EXPENSE, MEASURED IN $</t>
  </si>
  <si>
    <t>SUPPLIES &amp; REPAIRS, CONTAINERS, POTS, CLAY, (FOR HORTICULTURE) - OPERATIONS WITH EXPENSE</t>
  </si>
  <si>
    <t>SUPPLIES &amp; REPAIRS, CONTAINERS, POTS, GLAZED, (FOR HORTICULTURE) - EXPENSE, MEASURED IN $</t>
  </si>
  <si>
    <t>SUPPLIES &amp; REPAIRS, CONTAINERS, POTS, GLAZED, (FOR HORTICULTURE) - OPERATIONS WITH EXPENSE</t>
  </si>
  <si>
    <t>TAXES, PROPERTY, REAL ESTATE &amp; NON-REAL ESTATE, (EXCL PAID BY LANDLORD) - EXPENSE, MEASURED IN $</t>
  </si>
  <si>
    <t>TAXES, PROPERTY, REAL ESTATE &amp; NON-REAL ESTATE, (EXCL PAID BY LANDLORD) - EXPENSE, MEASURED IN PCT OF OPERATING EXPENSES</t>
  </si>
  <si>
    <t>TAXES, PROPERTY, REAL ESTATE &amp; NON-REAL ESTATE, (EXCL PAID BY LANDLORD) - OPERATIONS WITH EXPENSE</t>
  </si>
  <si>
    <t>TAXES, PROPERTY, REAL ESTATE &amp; NON-REAL ESTATE, (FOR HORTICULTURE) - EXPENSE, MEASURED IN $</t>
  </si>
  <si>
    <t>TAXES, PROPERTY, REAL ESTATE &amp; NON-REAL ESTATE, (FOR HORTICULTURE) - OPERATIONS WITH EXPENSE</t>
  </si>
  <si>
    <t>TRACTORS - INVENTORY</t>
  </si>
  <si>
    <t>TRACTORS - OPERATIONS WITH INVENTORY</t>
  </si>
  <si>
    <t>TRACTORS, 40-99 PTO HP - INVENTORY</t>
  </si>
  <si>
    <t>TRACTORS, 40-99 PTO HP - OPERATIONS WITH INVENTORY</t>
  </si>
  <si>
    <t>TRACTORS, 40-99 PTO HP, GE 5 YEARS OLD - INVENTORY</t>
  </si>
  <si>
    <t>TRACTORS, 40-99 PTO HP, GE 5 YEARS OLD - OPERATIONS WITH INVENTORY</t>
  </si>
  <si>
    <t>TRACTORS, 40-99 PTO HP, LT 5 YEARS OLD - INVENTORY</t>
  </si>
  <si>
    <t>TRACTORS, 40-99 PTO HP, LT 5 YEARS OLD - OPERATIONS WITH INVENTORY</t>
  </si>
  <si>
    <t>TRACTORS, GE 100 PTO HP - INVENTORY</t>
  </si>
  <si>
    <t>TRACTORS, GE 100 PTO HP - OPERATIONS WITH INVENTORY</t>
  </si>
  <si>
    <t>TRACTORS, GE 100 PTO HP, GE 5 YEARS OLD - INVENTORY</t>
  </si>
  <si>
    <t>TRACTORS, GE 100 PTO HP, GE 5 YEARS OLD - OPERATIONS WITH INVENTORY</t>
  </si>
  <si>
    <t>TRACTORS, GE 100 PTO HP, LT 5 YEARS OLD - INVENTORY</t>
  </si>
  <si>
    <t>TRACTORS, GE 100 PTO HP, LT 5 YEARS OLD - OPERATIONS WITH INVENTORY</t>
  </si>
  <si>
    <t>TRACTORS, GE 5 YEARS OLD - INVENTORY</t>
  </si>
  <si>
    <t>TRACTORS, GE 5 YEARS OLD - OPERATIONS WITH INVENTORY</t>
  </si>
  <si>
    <t>TRACTORS, LT 40 PTO HP - INVENTORY</t>
  </si>
  <si>
    <t>TRACTORS, LT 40 PTO HP - OPERATIONS WITH INVENTORY</t>
  </si>
  <si>
    <t>TRACTORS, LT 40 PTO HP, GE 5 YEARS OLD - INVENTORY</t>
  </si>
  <si>
    <t>TRACTORS, LT 40 PTO HP, GE 5 YEARS OLD - OPERATIONS WITH INVENTORY</t>
  </si>
  <si>
    <t>TRACTORS, LT 40 PTO HP, LT 5 YEARS OLD - INVENTORY</t>
  </si>
  <si>
    <t>TRACTORS, LT 40 PTO HP, LT 5 YEARS OLD - OPERATIONS WITH INVENTORY</t>
  </si>
  <si>
    <t>TRACTORS, LT 5 YEARS OLD - INVENTORY</t>
  </si>
  <si>
    <t>TRACTORS, LT 5 YEARS OLD - OPERATIONS WITH INVENTORY</t>
  </si>
  <si>
    <t>TRUCKS, INCL PICKUPS - INVENTORY</t>
  </si>
  <si>
    <t>TRUCKS, INCL PICKUPS - OPERATIONS WITH INVENTORY</t>
  </si>
  <si>
    <t>TRUCKS, INCL PICKUPS, GE 5 YEARS OLD - INVENTORY</t>
  </si>
  <si>
    <t>TRUCKS, INCL PICKUPS, GE 5 YEARS OLD - OPERATIONS WITH INVENTORY</t>
  </si>
  <si>
    <t>TRUCKS, INCL PICKUPS, LT 5 YEARS OLD - INVENTORY</t>
  </si>
  <si>
    <t>TRUCKS, INCL PICKUPS, LT 5 YEARS OLD - OPERATIONS WITH INVENTORY</t>
  </si>
  <si>
    <t>WATER, IRRIGATION, RECLAIMED - WATER APPLIED, MEASURED IN ACRE FEET</t>
  </si>
  <si>
    <t>WATER, IRRIGATION, RECLAIMED, (FOR HORTICULTURE), UNDER PROTECTION - OPERATIONS WITH AREA IRRIGATED</t>
  </si>
  <si>
    <t>WATER, IRRIGATION, RECLAIMED, (FOR HORTICULTURE), UNDER PROTECTION - SQ FT IRRIGATED</t>
  </si>
  <si>
    <t>WATER, IRRIGATION, RECLAIMED, IN THE OPEN - ACRES IRRIGATED</t>
  </si>
  <si>
    <t>WATER, IRRIGATION, RECLAIMED, IN THE OPEN - OPERATIONS WITH AREA IRRIGATED</t>
  </si>
  <si>
    <t>WATER, IRRIGATION, RECLAIMED, SOURCE = MUNICIPAL - OPERATIONS WITH AREA IRRIGATED</t>
  </si>
  <si>
    <t>WATER, IRRIGATION, RECLAIMED, SOURCE = OTHER - OPERATIONS WITH AREA IRRIGATED</t>
  </si>
  <si>
    <t>WATER, IRRIGATION, RECYCLED, IN THE OPEN - ACRES IRRIGATED</t>
  </si>
  <si>
    <t>WATER, IRRIGATION, RECYCLED, IN THE OPEN - OPERATIONS WITH AREA IRRIGATED</t>
  </si>
  <si>
    <t>WATER, IRRIGATION, SOURCE = OFF FARM - EXPENSE, MEASURED IN $</t>
  </si>
  <si>
    <t>WATER, IRRIGATION, SOURCE = OFF FARM - EXPENSE, MEASURED IN $ / 10,000 SQ FT IRRIGATED</t>
  </si>
  <si>
    <t>WATER, IRRIGATION, SOURCE = OFF FARM - EXPENSE, MEASURED IN $ / ACRE FOOT</t>
  </si>
  <si>
    <t>WATER, IRRIGATION, SOURCE = OFF FARM - EXPENSE, MEASURED IN $ / ACRE IRRIGATED</t>
  </si>
  <si>
    <t>WATER, IRRIGATION, SOURCE = OFF FARM - OPERATIONS WITH EXPENSE</t>
  </si>
  <si>
    <t>WATER, IRRIGATION, SOURCE = OFF FARM, SUPPLIER = FEDERAL, (EXCL BUREAU OF RECLAMATION), (FOR HORTICULTURE), UNDER PROTECTION - OPERATIONS WITH WATER RECEIVED</t>
  </si>
  <si>
    <t>WATER, IRRIGATION, SOURCE = OFF FARM, SUPPLIER = FEDERAL, (EXCL BUREAU OF RECLAMATION), IN THE OPEN - OPERATIONS WITH WATER RECEIVED</t>
  </si>
  <si>
    <t>WATER, IRRIGATION, SOURCE = OFF FARM, SUPPLIER = FEDERAL, BUREAU OF RECLAMATION, IN THE OPEN - OPERATIONS WITH WATER RECEIVED</t>
  </si>
  <si>
    <t>WATER, IRRIGATION, SOURCE = OFF FARM, SUPPLIER = NON-FEDERAL, (FOR HORTICULTURE), UNDER PROTECTION - OPERATIONS WITH WATER RECEIVED</t>
  </si>
  <si>
    <t>WATER, IRRIGATION, SOURCE = OFF FARM, SUPPLIER = NON-FEDERAL, IN THE OPEN - OPERATIONS WITH WATER RECEIVED</t>
  </si>
  <si>
    <t>WELLS, USED FOR IRRIGATION - NUMBER OF WELLS</t>
  </si>
  <si>
    <t>WELLS, USED FOR IRRIGATION - OPERATIONS WITH WELLS</t>
  </si>
  <si>
    <t>WELLS, USED FOR IRRIGATION, FLOWING OR ARTESIAN - NUMBER OF WELLS</t>
  </si>
  <si>
    <t>WELLS, USED FOR IRRIGATION, FLOWING OR ARTESIAN - OPERATIONS WITH WELLS</t>
  </si>
  <si>
    <t>WELLS, USED FOR IRRIGATION, PUMPED - DEPTH TO BOWLS, MEASURED IN FEET</t>
  </si>
  <si>
    <t>WELLS, USED FOR IRRIGATION, PUMPED - DEPTH TO WATER, MEASURED IN FEET</t>
  </si>
  <si>
    <t>WELLS, USED FOR IRRIGATION, PUMPED - ENGINE SIZE, MEASURED IN HP</t>
  </si>
  <si>
    <t>WELLS, USED FOR IRRIGATION, PUMPED - NUMBER OF WELLS</t>
  </si>
  <si>
    <t>WELLS, USED FOR IRRIGATION, PUMPED - OPERATING PRESSURE, MEASURED IN PSI</t>
  </si>
  <si>
    <t>WELLS, USED FOR IRRIGATION, PUMPED - OPERATIONS WITH WELLS</t>
  </si>
  <si>
    <t>WELLS, USED FOR IRRIGATION, PUMPED - PUMPING CAPACITY, MEASURED IN GPM</t>
  </si>
  <si>
    <t>WELLS, USED FOR IRRIGATION, PUMPED - TIME OPERATED, MEASURED IN HOURS / YEAR</t>
  </si>
  <si>
    <t>WELLS, USED FOR IRRIGATION, PUMPED - WELL DEPTH, MEASURED IN FEET</t>
  </si>
  <si>
    <t>WELLS, USED FOR IRRIGATION, WITH BACKFLOW PREVENTION - NUMBER OF WELLS</t>
  </si>
  <si>
    <t>WELLS, USED FOR IRRIGATION, WITH BACKFLOW PREVENTION - OPERATIONS WITH WELLS</t>
  </si>
  <si>
    <t>WELLS, USED FOR IRRIGATION, WITH BACKFLOW PREVENTION, (FOR HORTICULTURE), UNDER PROTECTION - SQ FT IRRIGATED</t>
  </si>
  <si>
    <t>WELLS, USED FOR IRRIGATION, WITH BACKFLOW PREVENTION, IN THE OPEN - ACRES IRRIGATED</t>
  </si>
  <si>
    <t>WELLS, USED FOR IRRIGATION, WITH FLOW METERS - NUMBER OF WELLS</t>
  </si>
  <si>
    <t>WELLS, USED FOR IRRIGATION, WITH FLOW METERS - OPERATIONS WITH WELLS</t>
  </si>
  <si>
    <t>WELLS, USED FOR IRRIGATION, WITH FLOW METERS, (FOR HORTICULTURE), UNDER PROTECTION - SQ FT IRRIGATED</t>
  </si>
  <si>
    <t>WELLS, USED FOR IRRIGATION, WITH FLOW METERS, IN THE OPEN - ACRES IRRIGATED</t>
  </si>
  <si>
    <t>Source:</t>
  </si>
  <si>
    <t>Sector:</t>
  </si>
  <si>
    <t>Economics</t>
  </si>
  <si>
    <t>State:</t>
  </si>
  <si>
    <t>Hawaii</t>
  </si>
  <si>
    <t>Note 1:</t>
  </si>
  <si>
    <t>Title</t>
  </si>
  <si>
    <t>https://www.nass.usda.gov/Data_and_Statistics/index.php</t>
  </si>
  <si>
    <t>Year</t>
  </si>
  <si>
    <t>USDA NASS Census of Agriculture</t>
  </si>
  <si>
    <t>Commodity (Hyperlink)</t>
  </si>
  <si>
    <t>Data Items:</t>
  </si>
  <si>
    <t>Estimate:</t>
  </si>
  <si>
    <t>State-Level Total</t>
  </si>
  <si>
    <t>Economics sector provides the most comprehensive source of farm income, expense, land value, and asset data available at the state and county level in the U.S. Conducted every five years, this sector covers the full economic picture of farm operations in Hawaii, including total agricultural land area and asset values, cropland and irrigation details, production expenses (feed, fertilizer, chemicals, fuels, labor, rent, interest, and machinery), commodity sales income, government program payments, net cash farm income, energy use, and capital equipment. The reference years in this database span 1997–2024. Only selected data items with aggregated statistics are provided in this database.</t>
  </si>
  <si>
    <t>Acreage, Expenses, Incomes, and Number of Operations</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</si>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</sst>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family val="2"/>
    </font>
    <font>
      <sz val="10"/>
      <name val="Arial"/>
      <family val="2"/>
    </font>
    <font>
      <u/>
      <sz val="11"/>
      <color theme="10"/>
      <name val="Calibri"/>
      <family val="2"/>
      <charset val="1"/>
    </font>
    <font>
      <b/>
      <sz val="11"/>
      <color theme="1"/>
      <name val="Calibri"/>
      <family val="2"/>
      <scheme val="minor"/>
    </font>
    <font>
      <sz val="11"/>
      <color theme="1"/>
      <name val="Calibri"/>
      <family val="2"/>
    </font>
    <font>
      <b/>
      <sz val="11"/>
      <color rgb="FFFFFFFF"/>
      <name val="Calibri"/>
      <family val="2"/>
    </font>
    <font>
      <u/>
      <sz val="11"/>
      <color rgb="FF0563C1"/>
      <name val="Calibri"/>
      <family val="2"/>
    </font>
    <font>
      <sz val="11"/>
      <name val="Calibri"/>
      <family val="2"/>
    </font>
    <font>
      <u/>
      <sz val="11"/>
      <color theme="10"/>
      <name val="Calibri"/>
      <family val="2"/>
      <scheme val="minor"/>
    </font>
  </fonts>
  <fills count="3">
    <fill>
      <patternFill patternType="none"/>
    </fill>
    <fill>
      <patternFill patternType="gray125"/>
    </fill>
    <fill>
      <patternFill patternType="solid">
        <fgColor rgb="FF1F4E79"/>
        <bgColor rgb="FF003366"/>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7" fillId="0" borderId="0" xfId="0" applyFont="1"/>
    <xf numFmtId="0" fontId="8" fillId="2"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xf numFmtId="0" fontId="2" fillId="0" borderId="0" xfId="0" applyFont="1"/>
    <xf numFmtId="0" fontId="8" fillId="2" borderId="0" xfId="0" applyFont="1" applyFill="1" applyAlignment="1">
      <alignment horizontal="center" vertical="top" wrapText="1"/>
    </xf>
    <xf numFmtId="0" fontId="7" fillId="0" borderId="0" xfId="0" applyFont="1" applyAlignment="1">
      <alignment horizontal="center"/>
    </xf>
    <xf numFmtId="0" fontId="11" fillId="0" borderId="0" xfId="1" applyFont="1"/>
    <xf numFmtId="0" fontId="3" fillId="2" borderId="0" xfId="0" applyFont="1" applyFill="1" applyAlignment="1">
      <alignment horizontal="center" vertical="center"/>
    </xf>
    <xf numFmtId="0" fontId="2" fillId="0" borderId="0" xfId="0" applyFont="1" applyFill="1" applyAlignment="1">
      <alignment horizontal="left" vertical="top" wrapText="1"/>
    </xf>
    <xf numFmtId="0" fontId="1" fillId="0" borderId="0" xfId="0" applyFont="1"/>
    <xf numFmtId="0" fontId="1" fillId="0" borderId="0" xfId="0" applyFont="1" applyAlignment="1">
      <alignment horizontal="left" vertical="top"/>
    </xf>
    <xf numFmtId="0" fontId="1" fillId="0" borderId="0" xfId="0" applyFont="1" applyFill="1" applyAlignment="1">
      <alignment vertical="top" wrapText="1"/>
    </xf>
    <xf numFmtId="0" fontId="7" fillId="0" borderId="0" xfId="0" applyFont="1" applyFill="1"/>
    <xf numFmtId="0" fontId="1" fillId="0" borderId="0" xfId="0" applyFont="1" applyAlignment="1">
      <alignment vertical="top"/>
    </xf>
    <xf numFmtId="0" fontId="1" fillId="0" borderId="0" xfId="0"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dxf>
    <dxf>
      <font>
        <b val="0"/>
        <i val="0"/>
        <strike val="0"/>
        <condense val="0"/>
        <extend val="0"/>
        <outline val="0"/>
        <shadow val="0"/>
        <u/>
        <vertAlign val="baseline"/>
        <sz val="11"/>
        <color rgb="FF0563C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textRotation="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3366"/>
          <bgColor rgb="FF1F4E79"/>
        </patternFill>
      </fill>
      <alignment horizontal="left" vertical="top"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15FE1B-7FB3-43E0-9731-BD0C96FF2DDC}" name="Table38" displayName="Table38" ref="A7:D44" totalsRowShown="0" headerRowDxfId="4">
  <autoFilter ref="A7:D44" xr:uid="{5815FE1B-7FB3-43E0-9731-BD0C96FF2DDC}"/>
  <tableColumns count="4">
    <tableColumn id="1" xr3:uid="{723B082E-3377-45B3-B307-04DACFD4F03E}" name="Title" dataDxfId="3"/>
    <tableColumn id="2" xr3:uid="{F035BCE4-FAA7-473D-9DB4-FC80003F3307}" name="Commodity (Hyperlink)" dataDxfId="2"/>
    <tableColumn id="3" xr3:uid="{426C1AA2-2722-4ACA-93E6-1D156E5186C0}" name="Year" dataDxfId="1"/>
    <tableColumn id="4" xr3:uid="{943DC5BF-81F8-4301-9883-928EAF80C43D}"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EXPENSE_TOTALS" displayName="T_EXPENSE_TOTALS" ref="A1:I11" totalsRowShown="0">
  <autoFilter ref="A1:I11" xr:uid="{00000000-0009-0000-0100-000009000000}"/>
  <tableColumns count="9">
    <tableColumn id="1" xr3:uid="{00000000-0010-0000-0800-000001000000}" name="YEAR"/>
    <tableColumn id="2" xr3:uid="{00000000-0010-0000-0800-000002000000}" name="EXPENSE TOTALS, OPERATING - EXPENSE, MEASURED IN $"/>
    <tableColumn id="3" xr3:uid="{00000000-0010-0000-0800-000003000000}" name="EXPENSE TOTALS, OPERATING - EXPENSE, MEASURED IN $ / OPERATION"/>
    <tableColumn id="4" xr3:uid="{00000000-0010-0000-0800-000004000000}" name="EXPENSE TOTALS, OPERATING - OPERATIONS WITH EXPENSE"/>
    <tableColumn id="5" xr3:uid="{00000000-0010-0000-0800-000005000000}" name="EXPENSE TOTALS, OPERATING, (FOR HORTICULTURE) - EXPENSE, MEASURED IN $"/>
    <tableColumn id="6" xr3:uid="{00000000-0010-0000-0800-000006000000}" name="EXPENSE TOTALS, OPERATING, (FOR HORTICULTURE) - OPERATIONS WITH EXPENSE"/>
    <tableColumn id="7" xr3:uid="{00000000-0010-0000-0800-000007000000}" name="EXPENSE TOTALS, OPERATING, PAID BY LANDLORD - EXPENSE, MEASURED IN $"/>
    <tableColumn id="8" xr3:uid="{00000000-0010-0000-0800-000008000000}" name="EXPENSE TOTALS, OPERATING, PAID BY LANDLORD - EXPENSE, MEASURED IN PCT OF OPERATING EXPENSES"/>
    <tableColumn id="9" xr3:uid="{00000000-0010-0000-0800-000009000000}" name="EXPENSE TOTALS, OPERATING, PAID BY LANDLORD - OPERATIONS WITH EXPENSE"/>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FACILITIES___EQUIPMENT" displayName="T_FACILITIES___EQUIPMENT" ref="A1:Y5" totalsRowShown="0">
  <autoFilter ref="A1:Y5" xr:uid="{00000000-0009-0000-0100-00000A000000}"/>
  <tableColumns count="25">
    <tableColumn id="1" xr3:uid="{00000000-0010-0000-0900-000001000000}" name="YEAR"/>
    <tableColumn id="2" xr3:uid="{00000000-0010-0000-0900-000002000000}" name="FACILITIES &amp; EQUIPMENT, IRRIGATION - EXPENSE, MEASURED IN $"/>
    <tableColumn id="3" xr3:uid="{00000000-0010-0000-0900-000003000000}" name="FACILITIES &amp; EQUIPMENT, IRRIGATION - EXPENSE, MEASURED IN $ / AFFECTED ACRE"/>
    <tableColumn id="4" xr3:uid="{00000000-0010-0000-0900-000004000000}" name="FACILITIES &amp; EQUIPMENT, IRRIGATION - EXPENSE, MEASURED IN $ / OPERATION"/>
    <tableColumn id="5" xr3:uid="{00000000-0010-0000-0900-000005000000}" name="FACILITIES &amp; EQUIPMENT, IRRIGATION - OPERATIONS WITH EXPENSE"/>
    <tableColumn id="6" xr3:uid="{00000000-0010-0000-0900-000006000000}" name="FACILITIES &amp; EQUIPMENT, IRRIGATION, COMPUTERS &amp; CONTROL PANELS &amp; SOFTWARE FOR WATER MGMT - EXPENSE, MEASURED IN $"/>
    <tableColumn id="7" xr3:uid="{00000000-0010-0000-0900-000007000000}" name="FACILITIES &amp; EQUIPMENT, IRRIGATION, COMPUTERS &amp; CONTROL PANELS &amp; SOFTWARE FOR WATER MGMT - EXPENSE, MEASURED IN $ / OPERATION"/>
    <tableColumn id="8" xr3:uid="{00000000-0010-0000-0900-000008000000}" name="FACILITIES &amp; EQUIPMENT, IRRIGATION, COMPUTERS &amp; CONTROL PANELS &amp; SOFTWARE FOR WATER MGMT - OPERATIONS WITH EXPENSE"/>
    <tableColumn id="9" xr3:uid="{00000000-0010-0000-0900-000009000000}" name="FACILITIES &amp; EQUIPMENT, IRRIGATION, CONSTRUCTION &amp; DEEPENING OF WELLS - EXPENSE, MEASURED IN $"/>
    <tableColumn id="10" xr3:uid="{00000000-0010-0000-0900-00000A000000}" name="FACILITIES &amp; EQUIPMENT, IRRIGATION, CONSTRUCTION &amp; DEEPENING OF WELLS - EXPENSE, MEASURED IN $ / OPERATION"/>
    <tableColumn id="11" xr3:uid="{00000000-0010-0000-0900-00000B000000}" name="FACILITIES &amp; EQUIPMENT, IRRIGATION, CONSTRUCTION &amp; DEEPENING OF WELLS - OPERATIONS WITH EXPENSE"/>
    <tableColumn id="12" xr3:uid="{00000000-0010-0000-0900-00000C000000}" name="FACILITIES &amp; EQUIPMENT, IRRIGATION, CONSTRUCTION OF PERMANENT STORAGE &amp; DISTRIBUTION SYSTEMS - EXPENSE, MEASURED IN $"/>
    <tableColumn id="13" xr3:uid="{00000000-0010-0000-0900-00000D000000}" name="FACILITIES &amp; EQUIPMENT, IRRIGATION, CONSTRUCTION OF PERMANENT STORAGE &amp; DISTRIBUTION SYSTEMS - EXPENSE, MEASURED IN $ / OPERATION"/>
    <tableColumn id="14" xr3:uid="{00000000-0010-0000-0900-00000E000000}" name="FACILITIES &amp; EQUIPMENT, IRRIGATION, CONSTRUCTION OF PERMANENT STORAGE &amp; DISTRIBUTION SYSTEMS - OPERATIONS WITH EXPENSE"/>
    <tableColumn id="15" xr3:uid="{00000000-0010-0000-0900-00000F000000}" name="FACILITIES &amp; EQUIPMENT, IRRIGATION, EQUIPMENT &amp; MACHINERY - EXPENSE, MEASURED IN $"/>
    <tableColumn id="16" xr3:uid="{00000000-0010-0000-0900-000010000000}" name="FACILITIES &amp; EQUIPMENT, IRRIGATION, EQUIPMENT &amp; MACHINERY - EXPENSE, MEASURED IN $ / OPERATION"/>
    <tableColumn id="17" xr3:uid="{00000000-0010-0000-0900-000011000000}" name="FACILITIES &amp; EQUIPMENT, IRRIGATION, EQUIPMENT &amp; MACHINERY - OPERATIONS WITH EXPENSE"/>
    <tableColumn id="18" xr3:uid="{00000000-0010-0000-0900-000012000000}" name="FACILITIES &amp; EQUIPMENT, IRRIGATION, LAND CLEARING &amp; LEVELING FOR NEW IRRIGATION ACREAGE - EXPENSE, MEASURED IN $"/>
    <tableColumn id="19" xr3:uid="{00000000-0010-0000-0900-000013000000}" name="FACILITIES &amp; EQUIPMENT, IRRIGATION, LAND CLEARING &amp; LEVELING FOR NEW IRRIGATION ACREAGE - EXPENSE, MEASURED IN $ / OPERATION"/>
    <tableColumn id="20" xr3:uid="{00000000-0010-0000-0900-000014000000}" name="FACILITIES &amp; EQUIPMENT, IRRIGATION, LAND CLEARING &amp; LEVELING FOR NEW IRRIGATION ACREAGE - OPERATIONS WITH EXPENSE"/>
    <tableColumn id="21" xr3:uid="{00000000-0010-0000-0900-000015000000}" name="FACILITIES &amp; EQUIPMENT, IRRIGATION, LAND LEVELING OF PREVIOUSLY IRRIGATED ACREAGE - EXPENSE, MEASURED IN $"/>
    <tableColumn id="22" xr3:uid="{00000000-0010-0000-0900-000016000000}" name="FACILITIES &amp; EQUIPMENT, IRRIGATION, LAND LEVELING OF PREVIOUSLY IRRIGATED ACREAGE - EXPENSE, MEASURED IN $ / OPERATION"/>
    <tableColumn id="23" xr3:uid="{00000000-0010-0000-0900-000017000000}" name="FACILITIES &amp; EQUIPMENT, IRRIGATION, LAND LEVELING OF PREVIOUSLY IRRIGATED ACREAGE - OPERATIONS WITH EXPENSE"/>
    <tableColumn id="24" xr3:uid="{00000000-0010-0000-0900-000018000000}" name="FACILITIES &amp; EQUIPMENT, IRRIGATION, SYSTEMS &amp; EQUIPMENT - ACRES"/>
    <tableColumn id="25" xr3:uid="{00000000-0010-0000-0900-000019000000}" name="FACILITIES &amp; EQUIPMENT, IRRIGATION, SYSTEMS &amp; EQUIPMENT - NUMBER OF OPERATION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FARM_OPERATIONS" displayName="T_FARM_OPERATIONS" ref="A1:I7" totalsRowShown="0">
  <autoFilter ref="A1:I7" xr:uid="{00000000-0009-0000-0100-00000B000000}"/>
  <tableColumns count="9">
    <tableColumn id="1" xr3:uid="{00000000-0010-0000-0A00-000001000000}" name="YEAR"/>
    <tableColumn id="2" xr3:uid="{00000000-0010-0000-0A00-000002000000}" name="FARM OPERATIONS - ACRES OPERATED"/>
    <tableColumn id="3" xr3:uid="{00000000-0010-0000-0A00-000003000000}" name="FARM OPERATIONS - AREA OPERATED, MEASURED IN ACRES / OPERATION"/>
    <tableColumn id="4" xr3:uid="{00000000-0010-0000-0A00-000004000000}" name="FARM OPERATIONS - AREA OPERATED, MEASURED IN ACRES / OPERATION, MEDIAN"/>
    <tableColumn id="5" xr3:uid="{00000000-0010-0000-0A00-000005000000}" name="FARM OPERATIONS - AREA OPERATED, MEASURED IN PCT OF AG LAND"/>
    <tableColumn id="6" xr3:uid="{00000000-0010-0000-0A00-000006000000}" name="FARM OPERATIONS - AREA OPERATED, MEASURED IN PCT OF TOTAL LAND"/>
    <tableColumn id="7" xr3:uid="{00000000-0010-0000-0A00-000007000000}" name="FARM OPERATIONS - NUMBER OF OPERATIONS"/>
    <tableColumn id="8" xr3:uid="{00000000-0010-0000-0A00-000008000000}" name="FARM OPERATIONS - OPERATIONS, MEASURED IN PCT OF FARM OPERATIONS"/>
    <tableColumn id="9" xr3:uid="{00000000-0010-0000-0A00-000009000000}" name="FARM OPERATIONS, AWARE OF RIGHT TO APPEAL ADVERSE DECISIONS TO USDA NAD - NUMBER OF OPERATION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FEED" displayName="T_FEED" ref="A1:D7" totalsRowShown="0">
  <autoFilter ref="A1:D7" xr:uid="{00000000-0009-0000-0100-00000C000000}"/>
  <tableColumns count="4">
    <tableColumn id="1" xr3:uid="{00000000-0010-0000-0B00-000001000000}" name="YEAR"/>
    <tableColumn id="2" xr3:uid="{00000000-0010-0000-0B00-000002000000}" name="FEED - EXPENSE, MEASURED IN $"/>
    <tableColumn id="3" xr3:uid="{00000000-0010-0000-0B00-000003000000}" name="FEED - EXPENSE, MEASURED IN PCT OF OPERATING EXPENSES"/>
    <tableColumn id="4" xr3:uid="{00000000-0010-0000-0B00-000004000000}" name="FEED - OPERATIONS WITH EXPENSE"/>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FERTILIZER___CHEMICAL_TOTALS" displayName="T_FERTILIZER___CHEMICAL_TOTALS" ref="A1:C5" totalsRowShown="0">
  <autoFilter ref="A1:C5" xr:uid="{00000000-0009-0000-0100-00000D000000}"/>
  <tableColumns count="3">
    <tableColumn id="1" xr3:uid="{00000000-0010-0000-0C00-000001000000}" name="YEAR"/>
    <tableColumn id="2" xr3:uid="{00000000-0010-0000-0C00-000002000000}" name="FERTILIZER &amp; CHEMICAL TOTALS - EXPENSE, MEASURED IN $"/>
    <tableColumn id="3" xr3:uid="{00000000-0010-0000-0C00-000003000000}" name="FERTILIZER &amp; CHEMICAL TOTALS - OPERATIONS WITH EXPENSE"/>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FERTILIZER_TOTALS" displayName="T_FERTILIZER_TOTALS" ref="A1:F11" totalsRowShown="0">
  <autoFilter ref="A1:F11" xr:uid="{00000000-0009-0000-0100-00000E000000}"/>
  <tableColumns count="6">
    <tableColumn id="1" xr3:uid="{00000000-0010-0000-0D00-000001000000}" name="YEAR"/>
    <tableColumn id="2" xr3:uid="{00000000-0010-0000-0D00-000002000000}" name="FERTILIZER TOTALS, INCL LIME &amp; SOIL CONDITIONERS - EXPENSE, MEASURED IN $"/>
    <tableColumn id="3" xr3:uid="{00000000-0010-0000-0D00-000003000000}" name="FERTILIZER TOTALS, INCL LIME &amp; SOIL CONDITIONERS - EXPENSE, MEASURED IN PCT OF OPERATING EXPENSES"/>
    <tableColumn id="4" xr3:uid="{00000000-0010-0000-0D00-000004000000}" name="FERTILIZER TOTALS, INCL LIME &amp; SOIL CONDITIONERS - OPERATIONS WITH EXPENSE"/>
    <tableColumn id="5" xr3:uid="{00000000-0010-0000-0D00-000005000000}" name="FERTILIZER TOTALS, INCL LIME &amp; SOIL CONDITIONERS, (FOR HORTICULTURE) - EXPENSE, MEASURED IN $"/>
    <tableColumn id="6" xr3:uid="{00000000-0010-0000-0D00-000006000000}" name="FERTILIZER TOTALS, INCL LIME &amp; SOIL CONDITIONERS, (FOR HORTICULTURE) - OPERATIONS WITH EXPENSE"/>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FUELS" displayName="T_FUELS" ref="A1:F11" totalsRowShown="0">
  <autoFilter ref="A1:F11" xr:uid="{00000000-0009-0000-0100-00000F000000}"/>
  <tableColumns count="6">
    <tableColumn id="1" xr3:uid="{00000000-0010-0000-0E00-000001000000}" name="YEAR"/>
    <tableColumn id="2" xr3:uid="{00000000-0010-0000-0E00-000002000000}" name="FUELS, INCL LUBRICANTS - EXPENSE, MEASURED IN $"/>
    <tableColumn id="3" xr3:uid="{00000000-0010-0000-0E00-000003000000}" name="FUELS, INCL LUBRICANTS - EXPENSE, MEASURED IN PCT OF OPERATING EXPENSES"/>
    <tableColumn id="4" xr3:uid="{00000000-0010-0000-0E00-000004000000}" name="FUELS, INCL LUBRICANTS - OPERATIONS WITH EXPENSE"/>
    <tableColumn id="5" xr3:uid="{00000000-0010-0000-0E00-000005000000}" name="FUELS, INCL LUBRICANTS, (FOR HORTICULTURE) - EXPENSE, MEASURED IN $"/>
    <tableColumn id="6" xr3:uid="{00000000-0010-0000-0E00-000006000000}" name="FUELS, INCL LUBRICANTS, (FOR HORTICULTURE) - OPERATIONS WITH EXPENSE"/>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GOVT_PROGRAMS" displayName="T_GOVT_PROGRAMS" ref="A1:L7" totalsRowShown="0">
  <autoFilter ref="A1:L7" xr:uid="{00000000-0009-0000-0100-000010000000}"/>
  <tableColumns count="12">
    <tableColumn id="1" xr3:uid="{00000000-0010-0000-0F00-000001000000}" name="YEAR"/>
    <tableColumn id="2" xr3:uid="{00000000-0010-0000-0F00-000002000000}" name="GOVT PROGRAMS, FEDERAL - OPERATIONS WITH RECEIPTS"/>
    <tableColumn id="3" xr3:uid="{00000000-0010-0000-0F00-000003000000}" name="GOVT PROGRAMS, FEDERAL - RECEIPTS, MEASURED IN $"/>
    <tableColumn id="4" xr3:uid="{00000000-0010-0000-0F00-000004000000}" name="GOVT PROGRAMS, FEDERAL - RECEIPTS, MEASURED IN $ / OPERATION"/>
    <tableColumn id="5" xr3:uid="{00000000-0010-0000-0F00-000005000000}" name="GOVT PROGRAMS, FEDERAL, (EXCL CONSERVATION &amp; WETLANDS) - OPERATIONS WITH RECEIPTS"/>
    <tableColumn id="6" xr3:uid="{00000000-0010-0000-0F00-000006000000}" name="GOVT PROGRAMS, FEDERAL, (EXCL CONSERVATION &amp; WETLANDS) - RECEIPTS, MEASURED IN $"/>
    <tableColumn id="7" xr3:uid="{00000000-0010-0000-0F00-000007000000}" name="GOVT PROGRAMS, FEDERAL, (EXCL CONSERVATION &amp; WETLANDS) - RECEIPTS, MEASURED IN $ / OPERATION"/>
    <tableColumn id="8" xr3:uid="{00000000-0010-0000-0F00-000008000000}" name="GOVT PROGRAMS, FEDERAL, CONSERVATION &amp; WETLANDS - ACRES"/>
    <tableColumn id="9" xr3:uid="{00000000-0010-0000-0F00-000009000000}" name="GOVT PROGRAMS, FEDERAL, CONSERVATION &amp; WETLANDS - NUMBER OF OPERATIONS"/>
    <tableColumn id="10" xr3:uid="{00000000-0010-0000-0F00-00000A000000}" name="GOVT PROGRAMS, FEDERAL, CONSERVATION &amp; WETLANDS - OPERATIONS WITH RECEIPTS"/>
    <tableColumn id="11" xr3:uid="{00000000-0010-0000-0F00-00000B000000}" name="GOVT PROGRAMS, FEDERAL, CONSERVATION &amp; WETLANDS - RECEIPTS, MEASURED IN $"/>
    <tableColumn id="12" xr3:uid="{00000000-0010-0000-0F00-00000C000000}" name="GOVT PROGRAMS, FEDERAL, CONSERVATION &amp; WETLANDS - RECEIPTS, MEASURED IN $ / OPERATIO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GROWING_MEDIA" displayName="T_GROWING_MEDIA" ref="A1:C5" totalsRowShown="0">
  <autoFilter ref="A1:C5" xr:uid="{00000000-0009-0000-0100-000011000000}"/>
  <tableColumns count="3">
    <tableColumn id="1" xr3:uid="{00000000-0010-0000-1000-000001000000}" name="YEAR"/>
    <tableColumn id="2" xr3:uid="{00000000-0010-0000-1000-000002000000}" name="GROWING MEDIA, (FOR HORTICULTURE) - EXPENSE, MEASURED IN $"/>
    <tableColumn id="3" xr3:uid="{00000000-0010-0000-1000-000003000000}" name="GROWING MEDIA, (FOR HORTICULTURE) - OPERATIONS WITH EXPENSE"/>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INCOME__FARM_RELATED" displayName="T_INCOME__FARM_RELATED" ref="A1:AB7" totalsRowShown="0">
  <autoFilter ref="A1:AB7" xr:uid="{00000000-0009-0000-0100-000012000000}"/>
  <tableColumns count="28">
    <tableColumn id="1" xr3:uid="{00000000-0010-0000-1100-000001000000}" name="YEAR"/>
    <tableColumn id="2" xr3:uid="{00000000-0010-0000-1100-000002000000}" name="INCOME, FARM-RELATED - OPERATIONS WITH RECEIPTS"/>
    <tableColumn id="3" xr3:uid="{00000000-0010-0000-1100-000003000000}" name="INCOME, FARM-RELATED - RECEIPTS, MEASURED IN $"/>
    <tableColumn id="4" xr3:uid="{00000000-0010-0000-1100-000004000000}" name="INCOME, FARM-RELATED - RECEIPTS, MEASURED IN $ / OPERATION"/>
    <tableColumn id="5" xr3:uid="{00000000-0010-0000-1100-000005000000}" name="INCOME, FARM-RELATED, AG SERVICES, CUSTOMWORK &amp; OTHER - OPERATIONS WITH RECEIPTS"/>
    <tableColumn id="6" xr3:uid="{00000000-0010-0000-1100-000006000000}" name="INCOME, FARM-RELATED, AG SERVICES, CUSTOMWORK &amp; OTHER - RECEIPTS, MEASURED IN $"/>
    <tableColumn id="7" xr3:uid="{00000000-0010-0000-1100-000007000000}" name="INCOME, FARM-RELATED, AG SERVICES, CUSTOMWORK &amp; OTHER - RECEIPTS, MEASURED IN $ / OPERATION"/>
    <tableColumn id="8" xr3:uid="{00000000-0010-0000-1100-000008000000}" name="INCOME, FARM-RELATED, AG TOURISM &amp; RECREATIONAL SERVICES - OPERATIONS WITH RECEIPTS"/>
    <tableColumn id="9" xr3:uid="{00000000-0010-0000-1100-000009000000}" name="INCOME, FARM-RELATED, AG TOURISM &amp; RECREATIONAL SERVICES - RECEIPTS, MEASURED IN $"/>
    <tableColumn id="10" xr3:uid="{00000000-0010-0000-1100-00000A000000}" name="INCOME, FARM-RELATED, AG TOURISM &amp; RECREATIONAL SERVICES - RECEIPTS, MEASURED IN $ / OPERATION"/>
    <tableColumn id="11" xr3:uid="{00000000-0010-0000-1100-00000B000000}" name="INCOME, FARM-RELATED, CROP &amp; ANIMAL INSURANCE PAYMENTS - OPERATIONS WITH RECEIPTS"/>
    <tableColumn id="12" xr3:uid="{00000000-0010-0000-1100-00000C000000}" name="INCOME, FARM-RELATED, CROP &amp; ANIMAL INSURANCE PAYMENTS - RECEIPTS, MEASURED IN $"/>
    <tableColumn id="13" xr3:uid="{00000000-0010-0000-1100-00000D000000}" name="INCOME, FARM-RELATED, CROP &amp; ANIMAL INSURANCE PAYMENTS - RECEIPTS, MEASURED IN $ / OPERATION"/>
    <tableColumn id="14" xr3:uid="{00000000-0010-0000-1100-00000E000000}" name="INCOME, FARM-RELATED, FOREST PRODUCTS, (EXCL CHRISTMAS TREES &amp; SHORT TERM WOODY TREES &amp; MAPLE SYRUP) - OPERATIONS WITH RECEIPTS"/>
    <tableColumn id="15" xr3:uid="{00000000-0010-0000-1100-00000F000000}" name="INCOME, FARM-RELATED, FOREST PRODUCTS, (EXCL CHRISTMAS TREES &amp; SHORT TERM WOODY TREES &amp; MAPLE SYRUP) - RECEIPTS, MEASURED IN $"/>
    <tableColumn id="16" xr3:uid="{00000000-0010-0000-1100-000010000000}" name="INCOME, FARM-RELATED, FOREST PRODUCTS, (EXCL CHRISTMAS TREES &amp; SHORT TERM WOODY TREES &amp; MAPLE SYRUP) - RECEIPTS, MEASURED IN $ / OPERATION"/>
    <tableColumn id="17" xr3:uid="{00000000-0010-0000-1100-000011000000}" name="INCOME, FARM-RELATED, GOVT PROGRAMS, STATE &amp; LOCAL - OPERATIONS WITH RECEIPTS"/>
    <tableColumn id="18" xr3:uid="{00000000-0010-0000-1100-000012000000}" name="INCOME, FARM-RELATED, GOVT PROGRAMS, STATE &amp; LOCAL - RECEIPTS, MEASURED IN $"/>
    <tableColumn id="19" xr3:uid="{00000000-0010-0000-1100-000013000000}" name="INCOME, FARM-RELATED, GOVT PROGRAMS, STATE &amp; LOCAL - RECEIPTS, MEASURED IN $ / OPERATION"/>
    <tableColumn id="20" xr3:uid="{00000000-0010-0000-1100-000014000000}" name="INCOME, FARM-RELATED, OTHER - OPERATIONS WITH RECEIPTS"/>
    <tableColumn id="21" xr3:uid="{00000000-0010-0000-1100-000015000000}" name="INCOME, FARM-RELATED, OTHER - RECEIPTS, MEASURED IN $"/>
    <tableColumn id="22" xr3:uid="{00000000-0010-0000-1100-000016000000}" name="INCOME, FARM-RELATED, OTHER - RECEIPTS, MEASURED IN $ / OPERATION"/>
    <tableColumn id="23" xr3:uid="{00000000-0010-0000-1100-000017000000}" name="INCOME, FARM-RELATED, PATRONAGE DIVIDENDS &amp; REFUNDS FROM COOPERATIVES - OPERATIONS WITH RECEIPTS"/>
    <tableColumn id="24" xr3:uid="{00000000-0010-0000-1100-000018000000}" name="INCOME, FARM-RELATED, PATRONAGE DIVIDENDS &amp; REFUNDS FROM COOPERATIVES - RECEIPTS, MEASURED IN $"/>
    <tableColumn id="25" xr3:uid="{00000000-0010-0000-1100-000019000000}" name="INCOME, FARM-RELATED, PATRONAGE DIVIDENDS &amp; REFUNDS FROM COOPERATIVES - RECEIPTS, MEASURED IN $ / OPERATION"/>
    <tableColumn id="26" xr3:uid="{00000000-0010-0000-1100-00001A000000}" name="INCOME, FARM-RELATED, RENT, LAND &amp; BUILDINGS - OPERATIONS WITH RECEIPTS"/>
    <tableColumn id="27" xr3:uid="{00000000-0010-0000-1100-00001B000000}" name="INCOME, FARM-RELATED, RENT, LAND &amp; BUILDINGS - RECEIPTS, MEASURED IN $"/>
    <tableColumn id="28" xr3:uid="{00000000-0010-0000-1100-00001C000000}" name="INCOME, FARM-RELATED, RENT, LAND &amp; BUILDINGS - RECEIPTS, MEASURED IN $ / OPERA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AG_LAND" displayName="T_AG_LAND" ref="A1:CX14" totalsRowShown="0">
  <autoFilter ref="A1:CX14" xr:uid="{00000000-0009-0000-0100-000001000000}"/>
  <tableColumns count="102">
    <tableColumn id="1" xr3:uid="{00000000-0010-0000-0000-000001000000}" name="YEAR"/>
    <tableColumn id="2" xr3:uid="{00000000-0010-0000-0000-000002000000}" name="AG LAND, (EXCL CROPLAND &amp; PASTURELAND &amp; WOODLAND) - ACRES"/>
    <tableColumn id="3" xr3:uid="{00000000-0010-0000-0000-000003000000}" name="AG LAND, (EXCL CROPLAND &amp; PASTURELAND &amp; WOODLAND) - AREA, MEASURED IN PCT OF AG LAND"/>
    <tableColumn id="4" xr3:uid="{00000000-0010-0000-0000-000004000000}" name="AG LAND, (EXCL CROPLAND &amp; PASTURELAND &amp; WOODLAND) - AREA, MEASURED IN PCT OF FARM OPERATIONS"/>
    <tableColumn id="5" xr3:uid="{00000000-0010-0000-0000-000005000000}" name="AG LAND, (EXCL CROPLAND &amp; PASTURELAND &amp; WOODLAND) - NUMBER OF OPERATIONS"/>
    <tableColumn id="6" xr3:uid="{00000000-0010-0000-0000-000006000000}" name="AG LAND, (EXCL HARVESTED CROPLAND), IRRIGATED - ACRES"/>
    <tableColumn id="7" xr3:uid="{00000000-0010-0000-0000-000007000000}" name="AG LAND, (EXCL HARVESTED CROPLAND), IRRIGATED - NUMBER OF OPERATIONS"/>
    <tableColumn id="8" xr3:uid="{00000000-0010-0000-0000-000008000000}" name="AG LAND, CROP INSURANCE - ACRES"/>
    <tableColumn id="9" xr3:uid="{00000000-0010-0000-0000-000009000000}" name="AG LAND, CROP INSURANCE - NUMBER OF OPERATIONS"/>
    <tableColumn id="10" xr3:uid="{00000000-0010-0000-0000-00000A000000}" name="AG LAND, CROPLAND - ACRES"/>
    <tableColumn id="11" xr3:uid="{00000000-0010-0000-0000-00000B000000}" name="AG LAND, CROPLAND - AREA, MEASURED IN PCT OF AG LAND"/>
    <tableColumn id="12" xr3:uid="{00000000-0010-0000-0000-00000C000000}" name="AG LAND, CROPLAND - AREA, MEASURED IN PCT OF FARM OPERATIONS"/>
    <tableColumn id="13" xr3:uid="{00000000-0010-0000-0000-00000D000000}" name="AG LAND, CROPLAND - NUMBER OF OPERATIONS"/>
    <tableColumn id="14" xr3:uid="{00000000-0010-0000-0000-00000E000000}" name="AG LAND, CROPLAND, (EXCL HARVESTED &amp; PASTURED) - ACRES"/>
    <tableColumn id="15" xr3:uid="{00000000-0010-0000-0000-00000F000000}" name="AG LAND, CROPLAND, (EXCL HARVESTED &amp; PASTURED) - AREA, MEASURED IN PCT OF AG LAND"/>
    <tableColumn id="16" xr3:uid="{00000000-0010-0000-0000-000010000000}" name="AG LAND, CROPLAND, (EXCL HARVESTED &amp; PASTURED) - AREA, MEASURED IN PCT OF FARM OPERATIONS"/>
    <tableColumn id="17" xr3:uid="{00000000-0010-0000-0000-000011000000}" name="AG LAND, CROPLAND, (EXCL HARVESTED &amp; PASTURED) - NUMBER OF OPERATIONS"/>
    <tableColumn id="18" xr3:uid="{00000000-0010-0000-0000-000012000000}" name="AG LAND, CROPLAND, (EXCL HARVESTED &amp; PASTURED), ALL CROPS FAILED - ACRES"/>
    <tableColumn id="19" xr3:uid="{00000000-0010-0000-0000-000013000000}" name="AG LAND, CROPLAND, (EXCL HARVESTED &amp; PASTURED), ALL CROPS FAILED - AREA, MEASURED IN PCT OF AG LAND"/>
    <tableColumn id="20" xr3:uid="{00000000-0010-0000-0000-000014000000}" name="AG LAND, CROPLAND, (EXCL HARVESTED &amp; PASTURED), ALL CROPS FAILED - AREA, MEASURED IN PCT OF FARM OPERATIONS"/>
    <tableColumn id="21" xr3:uid="{00000000-0010-0000-0000-000015000000}" name="AG LAND, CROPLAND, (EXCL HARVESTED &amp; PASTURED), ALL CROPS FAILED - NUMBER OF OPERATIONS"/>
    <tableColumn id="22" xr3:uid="{00000000-0010-0000-0000-000016000000}" name="AG LAND, CROPLAND, (EXCL HARVESTED &amp; PASTURED), CULTIVATED SUMMER FALLOW - ACRES"/>
    <tableColumn id="23" xr3:uid="{00000000-0010-0000-0000-000017000000}" name="AG LAND, CROPLAND, (EXCL HARVESTED &amp; PASTURED), CULTIVATED SUMMER FALLOW - AREA, MEASURED IN PCT OF AG LAND"/>
    <tableColumn id="24" xr3:uid="{00000000-0010-0000-0000-000018000000}" name="AG LAND, CROPLAND, (EXCL HARVESTED &amp; PASTURED), CULTIVATED SUMMER FALLOW - AREA, MEASURED IN PCT OF FARM OPERATIONS"/>
    <tableColumn id="25" xr3:uid="{00000000-0010-0000-0000-000019000000}" name="AG LAND, CROPLAND, (EXCL HARVESTED &amp; PASTURED), CULTIVATED SUMMER FALLOW - NUMBER OF OPERATIONS"/>
    <tableColumn id="26" xr3:uid="{00000000-0010-0000-0000-00001A000000}" name="AG LAND, CROPLAND, (EXCL HARVESTED &amp; PASTURED), IDLE - ACRES"/>
    <tableColumn id="27" xr3:uid="{00000000-0010-0000-0000-00001B000000}" name="AG LAND, CROPLAND, (EXCL HARVESTED &amp; PASTURED), IDLE - AREA, MEASURED IN PCT OF AG LAND"/>
    <tableColumn id="28" xr3:uid="{00000000-0010-0000-0000-00001C000000}" name="AG LAND, CROPLAND, (EXCL HARVESTED &amp; PASTURED), IDLE - AREA, MEASURED IN PCT OF FARM OPERATIONS"/>
    <tableColumn id="29" xr3:uid="{00000000-0010-0000-0000-00001D000000}" name="AG LAND, CROPLAND, (EXCL HARVESTED &amp; PASTURED), IDLE - NUMBER OF OPERATIONS"/>
    <tableColumn id="30" xr3:uid="{00000000-0010-0000-0000-00001E000000}" name="AG LAND, CROPLAND, (EXCL HARVESTED &amp; PASTURED), IRRIGATED - ACRES"/>
    <tableColumn id="31" xr3:uid="{00000000-0010-0000-0000-00001F000000}" name="AG LAND, CROPLAND, (EXCL HARVESTED &amp; PASTURED), IRRIGATED - NUMBER OF OPERATIONS"/>
    <tableColumn id="32" xr3:uid="{00000000-0010-0000-0000-000020000000}" name="AG LAND, CROPLAND, (EXCL HARVESTED &amp; PASTURED), IRRIGATED - WATER APPLIED, MEASURED IN ACRE FEET / ACRE"/>
    <tableColumn id="33" xr3:uid="{00000000-0010-0000-0000-000021000000}" name="AG LAND, CROPLAND, (EXCL HARVESTED &amp; PASTURED), WITH IRRIGATION EQUIPMENT - ACRES"/>
    <tableColumn id="34" xr3:uid="{00000000-0010-0000-0000-000022000000}" name="AG LAND, CROPLAND, HARVESTED - ACRES"/>
    <tableColumn id="35" xr3:uid="{00000000-0010-0000-0000-000023000000}" name="AG LAND, CROPLAND, HARVESTED - AREA, MEASURED IN PCT OF AG LAND"/>
    <tableColumn id="36" xr3:uid="{00000000-0010-0000-0000-000024000000}" name="AG LAND, CROPLAND, HARVESTED - AREA, MEASURED IN PCT OF FARM OPERATIONS"/>
    <tableColumn id="37" xr3:uid="{00000000-0010-0000-0000-000025000000}" name="AG LAND, CROPLAND, HARVESTED - NUMBER OF OPERATIONS"/>
    <tableColumn id="38" xr3:uid="{00000000-0010-0000-0000-000026000000}" name="AG LAND, CROPLAND, HARVESTED, IN THE OPEN, IRRIGATED - ACRES"/>
    <tableColumn id="39" xr3:uid="{00000000-0010-0000-0000-000027000000}" name="AG LAND, CROPLAND, HARVESTED, IN THE OPEN, WITH IRRIGATION EQUIPMENT - ACRES"/>
    <tableColumn id="40" xr3:uid="{00000000-0010-0000-0000-000028000000}" name="AG LAND, CROPLAND, HARVESTED, IRRIGATED - ACRES"/>
    <tableColumn id="41" xr3:uid="{00000000-0010-0000-0000-000029000000}" name="AG LAND, CROPLAND, HARVESTED, IRRIGATED - NUMBER OF OPERATIONS"/>
    <tableColumn id="42" xr3:uid="{00000000-0010-0000-0000-00002A000000}" name="AG LAND, CROPLAND, HARVESTED, UNDER PROTECTION, IRRIGATED - ACRES"/>
    <tableColumn id="43" xr3:uid="{00000000-0010-0000-0000-00002B000000}" name="AG LAND, CROPLAND, HARVESTED, UNDER PROTECTION, WITH IRRIGATION EQUIPMENT - ACRES"/>
    <tableColumn id="44" xr3:uid="{00000000-0010-0000-0000-00002C000000}" name="AG LAND, CROPLAND, IRRIGATED - ACRES"/>
    <tableColumn id="45" xr3:uid="{00000000-0010-0000-0000-00002D000000}" name="AG LAND, CROPLAND, IRRIGATED - NUMBER OF OPERATIONS"/>
    <tableColumn id="46" xr3:uid="{00000000-0010-0000-0000-00002E000000}" name="AG LAND, CROPLAND, PASTURED ONLY - ACRES"/>
    <tableColumn id="47" xr3:uid="{00000000-0010-0000-0000-00002F000000}" name="AG LAND, CROPLAND, PASTURED ONLY - AREA, MEASURED IN PCT OF AG LAND"/>
    <tableColumn id="48" xr3:uid="{00000000-0010-0000-0000-000030000000}" name="AG LAND, CROPLAND, PASTURED ONLY - AREA, MEASURED IN PCT OF FARM OPERATIONS"/>
    <tableColumn id="49" xr3:uid="{00000000-0010-0000-0000-000031000000}" name="AG LAND, CROPLAND, PASTURED ONLY - NUMBER OF OPERATIONS"/>
    <tableColumn id="50" xr3:uid="{00000000-0010-0000-0000-000032000000}" name="AG LAND, CROPLAND, PASTURED ONLY, IRRIGATED - ACRES"/>
    <tableColumn id="51" xr3:uid="{00000000-0010-0000-0000-000033000000}" name="AG LAND, CROPLAND, PASTURED ONLY, IRRIGATED - NUMBER OF OPERATIONS"/>
    <tableColumn id="52" xr3:uid="{00000000-0010-0000-0000-000034000000}" name="AG LAND, CROPLAND, PASTURED ONLY, WITH IRRIGATION EQUIPMENT - ACRES"/>
    <tableColumn id="53" xr3:uid="{00000000-0010-0000-0000-000035000000}" name="AG LAND, CROPLAND, WITH IRRIGATION EQUIPMENT - ACRES"/>
    <tableColumn id="54" xr3:uid="{00000000-0010-0000-0000-000036000000}" name="AG LAND, IN THE OPEN, IRRIGATED - ACRES"/>
    <tableColumn id="55" xr3:uid="{00000000-0010-0000-0000-000037000000}" name="AG LAND, IN THE OPEN, IRRIGATED - NUMBER OF OPERATIONS"/>
    <tableColumn id="56" xr3:uid="{00000000-0010-0000-0000-000038000000}" name="AG LAND, IN THE OPEN, IRRIGATED - WATER APPLIED, MEASURED IN ACRE FEET"/>
    <tableColumn id="57" xr3:uid="{00000000-0010-0000-0000-000039000000}" name="AG LAND, IN THE OPEN, IRRIGATED - WATER APPLIED, MEASURED IN ACRE FEET / ACRE"/>
    <tableColumn id="58" xr3:uid="{00000000-0010-0000-0000-00003A000000}" name="AG LAND, INCL BUILDINGS - ASSET VALUE, MEASURED IN $"/>
    <tableColumn id="59" xr3:uid="{00000000-0010-0000-0000-00003B000000}" name="AG LAND, INCL BUILDINGS - ASSET VALUE, MEASURED IN $ / ACRE"/>
    <tableColumn id="60" xr3:uid="{00000000-0010-0000-0000-00003C000000}" name="AG LAND, INCL BUILDINGS - ASSET VALUE, MEASURED IN $ / OPERATION"/>
    <tableColumn id="61" xr3:uid="{00000000-0010-0000-0000-00003D000000}" name="AG LAND, INCL BUILDINGS - OPERATIONS WITH ASSET VALUE"/>
    <tableColumn id="62" xr3:uid="{00000000-0010-0000-0000-00003E000000}" name="AG LAND, INCL BUILDINGS, (FOR HORTICULTURE) - ASSET VALUE, MEASURED IN $"/>
    <tableColumn id="63" xr3:uid="{00000000-0010-0000-0000-00003F000000}" name="AG LAND, IRRIGATED - ACRES"/>
    <tableColumn id="64" xr3:uid="{00000000-0010-0000-0000-000040000000}" name="AG LAND, IRRIGATED - AREA, MEASURED IN ACRES / OPERATION"/>
    <tableColumn id="65" xr3:uid="{00000000-0010-0000-0000-000041000000}" name="AG LAND, IRRIGATED - AREA, MEASURED IN PCT OF FARM OPERATIONS"/>
    <tableColumn id="66" xr3:uid="{00000000-0010-0000-0000-000042000000}" name="AG LAND, IRRIGATED - NUMBER OF OPERATIONS"/>
    <tableColumn id="67" xr3:uid="{00000000-0010-0000-0000-000043000000}" name="AG LAND, IRRIGATED - WATER APPLIED, MEASURED IN ACRE FEET"/>
    <tableColumn id="68" xr3:uid="{00000000-0010-0000-0000-000044000000}" name="AG LAND, IRRIGATED - WATER APPLIED, MEASURED IN ACRE FEET / ACRE"/>
    <tableColumn id="69" xr3:uid="{00000000-0010-0000-0000-000045000000}" name="AG LAND, OWNED - ACRES"/>
    <tableColumn id="70" xr3:uid="{00000000-0010-0000-0000-000046000000}" name="AG LAND, OWNED - NUMBER OF OPERATIONS"/>
    <tableColumn id="71" xr3:uid="{00000000-0010-0000-0000-000047000000}" name="AG LAND, OWNED, IN FARMS - ACRES"/>
    <tableColumn id="72" xr3:uid="{00000000-0010-0000-0000-000048000000}" name="AG LAND, OWNED, IN FARMS - NUMBER OF OPERATIONS"/>
    <tableColumn id="73" xr3:uid="{00000000-0010-0000-0000-000049000000}" name="AG LAND, PASTURELAND - ACRES"/>
    <tableColumn id="74" xr3:uid="{00000000-0010-0000-0000-00004A000000}" name="AG LAND, PASTURELAND - NUMBER OF OPERATIONS"/>
    <tableColumn id="75" xr3:uid="{00000000-0010-0000-0000-00004B000000}" name="AG LAND, PASTURELAND, (EXCL CROPLAND &amp; WOODLAND) - ACRES"/>
    <tableColumn id="76" xr3:uid="{00000000-0010-0000-0000-00004C000000}" name="AG LAND, PASTURELAND, (EXCL CROPLAND &amp; WOODLAND) - AREA, MEASURED IN PCT OF AG LAND"/>
    <tableColumn id="77" xr3:uid="{00000000-0010-0000-0000-00004D000000}" name="AG LAND, PASTURELAND, (EXCL CROPLAND &amp; WOODLAND) - AREA, MEASURED IN PCT OF FARM OPERATIONS"/>
    <tableColumn id="78" xr3:uid="{00000000-0010-0000-0000-00004E000000}" name="AG LAND, PASTURELAND, (EXCL CROPLAND &amp; WOODLAND) - NUMBER OF OPERATIONS"/>
    <tableColumn id="79" xr3:uid="{00000000-0010-0000-0000-00004F000000}" name="AG LAND, PASTURELAND, (EXCL CROPLAND &amp; WOODLAND), IRRIGATED - ACRES"/>
    <tableColumn id="80" xr3:uid="{00000000-0010-0000-0000-000050000000}" name="AG LAND, PASTURELAND, (EXCL CROPLAND &amp; WOODLAND), IRRIGATED - NUMBER OF OPERATIONS"/>
    <tableColumn id="81" xr3:uid="{00000000-0010-0000-0000-000051000000}" name="AG LAND, PASTURELAND, (EXCL CROPLAND &amp; WOODLAND), WITH IRRIGATION EQUIPMENT - ACRES"/>
    <tableColumn id="82" xr3:uid="{00000000-0010-0000-0000-000052000000}" name="AG LAND, PASTURELAND, (EXCL WOODLAND) - ACRES"/>
    <tableColumn id="83" xr3:uid="{00000000-0010-0000-0000-000053000000}" name="AG LAND, PASTURELAND, (EXCL WOODLAND) - NUMBER OF OPERATIONS"/>
    <tableColumn id="84" xr3:uid="{00000000-0010-0000-0000-000054000000}" name="AG LAND, RENTED FROM OTHERS - ACRES"/>
    <tableColumn id="85" xr3:uid="{00000000-0010-0000-0000-000055000000}" name="AG LAND, RENTED FROM OTHERS - NUMBER OF OPERATIONS"/>
    <tableColumn id="86" xr3:uid="{00000000-0010-0000-0000-000056000000}" name="AG LAND, RENTED FROM OTHERS, IN FARMS - ACRES"/>
    <tableColumn id="87" xr3:uid="{00000000-0010-0000-0000-000057000000}" name="AG LAND, RENTED FROM OTHERS, IN FARMS - NUMBER OF OPERATIONS"/>
    <tableColumn id="88" xr3:uid="{00000000-0010-0000-0000-000058000000}" name="AG LAND, RENTED TO OTHERS - ACRES"/>
    <tableColumn id="89" xr3:uid="{00000000-0010-0000-0000-000059000000}" name="AG LAND, RENTED TO OTHERS - NUMBER OF OPERATIONS"/>
    <tableColumn id="90" xr3:uid="{00000000-0010-0000-0000-00005A000000}" name="AG LAND, WITH IRRIGATION EQUIPMENT - ACRES"/>
    <tableColumn id="91" xr3:uid="{00000000-0010-0000-0000-00005B000000}" name="AG LAND, WOODLAND - ACRES"/>
    <tableColumn id="92" xr3:uid="{00000000-0010-0000-0000-00005C000000}" name="AG LAND, WOODLAND - AREA, MEASURED IN PCT OF AG LAND"/>
    <tableColumn id="93" xr3:uid="{00000000-0010-0000-0000-00005D000000}" name="AG LAND, WOODLAND - AREA, MEASURED IN PCT OF FARM OPERATIONS"/>
    <tableColumn id="94" xr3:uid="{00000000-0010-0000-0000-00005E000000}" name="AG LAND, WOODLAND - NUMBER OF OPERATIONS"/>
    <tableColumn id="95" xr3:uid="{00000000-0010-0000-0000-00005F000000}" name="AG LAND, WOODLAND, (EXCL PASTURED) - ACRES"/>
    <tableColumn id="96" xr3:uid="{00000000-0010-0000-0000-000060000000}" name="AG LAND, WOODLAND, (EXCL PASTURED) - AREA, MEASURED IN PCT OF AG LAND"/>
    <tableColumn id="97" xr3:uid="{00000000-0010-0000-0000-000061000000}" name="AG LAND, WOODLAND, (EXCL PASTURED) - AREA, MEASURED IN PCT OF FARM OPERATIONS"/>
    <tableColumn id="98" xr3:uid="{00000000-0010-0000-0000-000062000000}" name="AG LAND, WOODLAND, (EXCL PASTURED) - NUMBER OF OPERATIONS"/>
    <tableColumn id="99" xr3:uid="{00000000-0010-0000-0000-000063000000}" name="AG LAND, WOODLAND, PASTURED - ACRES"/>
    <tableColumn id="100" xr3:uid="{00000000-0010-0000-0000-000064000000}" name="AG LAND, WOODLAND, PASTURED - AREA, MEASURED IN PCT OF AG LAND"/>
    <tableColumn id="101" xr3:uid="{00000000-0010-0000-0000-000065000000}" name="AG LAND, WOODLAND, PASTURED - AREA, MEASURED IN PCT OF FARM OPERATIONS"/>
    <tableColumn id="102" xr3:uid="{00000000-0010-0000-0000-000066000000}" name="AG LAND, WOODLAND, PASTURED - NUMBER OF OPERATIONS"/>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_INCOME__NET_CASH_FARM" displayName="T_INCOME__NET_CASH_FARM" ref="A1:AB6" totalsRowShown="0">
  <autoFilter ref="A1:AB6" xr:uid="{00000000-0009-0000-0100-000013000000}"/>
  <tableColumns count="28">
    <tableColumn id="1" xr3:uid="{00000000-0010-0000-1200-000001000000}" name="YEAR"/>
    <tableColumn id="2" xr3:uid="{00000000-0010-0000-1200-000002000000}" name="INCOME, NET CASH FARM, OF OPERATIONS - GAIN, MEASURED IN $"/>
    <tableColumn id="3" xr3:uid="{00000000-0010-0000-1200-000003000000}" name="INCOME, NET CASH FARM, OF OPERATIONS - GAIN, MEASURED IN $ / OPERATION"/>
    <tableColumn id="4" xr3:uid="{00000000-0010-0000-1200-000004000000}" name="INCOME, NET CASH FARM, OF OPERATIONS - LOSS, MEASURED IN $"/>
    <tableColumn id="5" xr3:uid="{00000000-0010-0000-1200-000005000000}" name="INCOME, NET CASH FARM, OF OPERATIONS - LOSS, MEASURED IN $ / OPERATION"/>
    <tableColumn id="6" xr3:uid="{00000000-0010-0000-1200-000006000000}" name="INCOME, NET CASH FARM, OF OPERATIONS - NET INCOME, MEASURED IN $"/>
    <tableColumn id="7" xr3:uid="{00000000-0010-0000-1200-000007000000}" name="INCOME, NET CASH FARM, OF OPERATIONS - NET INCOME, MEASURED IN $ / OPERATION"/>
    <tableColumn id="8" xr3:uid="{00000000-0010-0000-1200-000008000000}" name="INCOME, NET CASH FARM, OF OPERATIONS - OPERATIONS WITH GAIN"/>
    <tableColumn id="9" xr3:uid="{00000000-0010-0000-1200-000009000000}" name="INCOME, NET CASH FARM, OF OPERATIONS - OPERATIONS WITH LOSS"/>
    <tableColumn id="10" xr3:uid="{00000000-0010-0000-1200-00000A000000}" name="INCOME, NET CASH FARM, OF OPERATIONS - OPERATIONS WITH NET INCOME"/>
    <tableColumn id="11" xr3:uid="{00000000-0010-0000-1200-00000B000000}" name="INCOME, NET CASH FARM, OF OPERATORS - GAIN, MEASURED IN $"/>
    <tableColumn id="12" xr3:uid="{00000000-0010-0000-1200-00000C000000}" name="INCOME, NET CASH FARM, OF OPERATORS - GAIN, MEASURED IN $ / OPERATION"/>
    <tableColumn id="13" xr3:uid="{00000000-0010-0000-1200-00000D000000}" name="INCOME, NET CASH FARM, OF OPERATORS - LOSS, MEASURED IN $"/>
    <tableColumn id="14" xr3:uid="{00000000-0010-0000-1200-00000E000000}" name="INCOME, NET CASH FARM, OF OPERATORS - LOSS, MEASURED IN $ / OPERATION"/>
    <tableColumn id="15" xr3:uid="{00000000-0010-0000-1200-00000F000000}" name="INCOME, NET CASH FARM, OF OPERATORS - NET INCOME, MEASURED IN $"/>
    <tableColumn id="16" xr3:uid="{00000000-0010-0000-1200-000010000000}" name="INCOME, NET CASH FARM, OF OPERATORS - NET INCOME, MEASURED IN $ / OPERATION"/>
    <tableColumn id="17" xr3:uid="{00000000-0010-0000-1200-000011000000}" name="INCOME, NET CASH FARM, OF OPERATORS - OPERATIONS WITH GAIN"/>
    <tableColumn id="18" xr3:uid="{00000000-0010-0000-1200-000012000000}" name="INCOME, NET CASH FARM, OF OPERATORS - OPERATIONS WITH LOSS"/>
    <tableColumn id="19" xr3:uid="{00000000-0010-0000-1200-000013000000}" name="INCOME, NET CASH FARM, OF OPERATORS - OPERATIONS WITH NET INCOME"/>
    <tableColumn id="20" xr3:uid="{00000000-0010-0000-1200-000014000000}" name="INCOME, NET CASH FARM, OF PRODUCERS - GAIN, MEASURED IN $"/>
    <tableColumn id="21" xr3:uid="{00000000-0010-0000-1200-000015000000}" name="INCOME, NET CASH FARM, OF PRODUCERS - GAIN, MEASURED IN $ / OPERATION"/>
    <tableColumn id="22" xr3:uid="{00000000-0010-0000-1200-000016000000}" name="INCOME, NET CASH FARM, OF PRODUCERS - LOSS, MEASURED IN $"/>
    <tableColumn id="23" xr3:uid="{00000000-0010-0000-1200-000017000000}" name="INCOME, NET CASH FARM, OF PRODUCERS - LOSS, MEASURED IN $ / OPERATION"/>
    <tableColumn id="24" xr3:uid="{00000000-0010-0000-1200-000018000000}" name="INCOME, NET CASH FARM, OF PRODUCERS - NET INCOME, MEASURED IN $"/>
    <tableColumn id="25" xr3:uid="{00000000-0010-0000-1200-000019000000}" name="INCOME, NET CASH FARM, OF PRODUCERS - NET INCOME, MEASURED IN $ / OPERATION"/>
    <tableColumn id="26" xr3:uid="{00000000-0010-0000-1200-00001A000000}" name="INCOME, NET CASH FARM, OF PRODUCERS - OPERATIONS WITH GAIN"/>
    <tableColumn id="27" xr3:uid="{00000000-0010-0000-1200-00001B000000}" name="INCOME, NET CASH FARM, OF PRODUCERS - OPERATIONS WITH LOSS"/>
    <tableColumn id="28" xr3:uid="{00000000-0010-0000-1200-00001C000000}" name="INCOME, NET CASH FARM, OF PRODUCERS - OPERATIONS WITH NET INCOME"/>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_INTEREST" displayName="T_INTEREST" ref="A1:L11" totalsRowShown="0">
  <autoFilter ref="A1:L11" xr:uid="{00000000-0009-0000-0100-000014000000}"/>
  <tableColumns count="12">
    <tableColumn id="1" xr3:uid="{00000000-0010-0000-1300-000001000000}" name="YEAR"/>
    <tableColumn id="2" xr3:uid="{00000000-0010-0000-1300-000002000000}" name="INTEREST - EXPENSE, MEASURED IN $"/>
    <tableColumn id="3" xr3:uid="{00000000-0010-0000-1300-000003000000}" name="INTEREST - EXPENSE, MEASURED IN PCT OF OPERATING EXPENSES"/>
    <tableColumn id="4" xr3:uid="{00000000-0010-0000-1300-000004000000}" name="INTEREST - OPERATIONS WITH EXPENSE"/>
    <tableColumn id="5" xr3:uid="{00000000-0010-0000-1300-000005000000}" name="INTEREST, (FOR HORTICULTURE) - EXPENSE, MEASURED IN $"/>
    <tableColumn id="6" xr3:uid="{00000000-0010-0000-1300-000006000000}" name="INTEREST, (FOR HORTICULTURE) - OPERATIONS WITH EXPENSE"/>
    <tableColumn id="7" xr3:uid="{00000000-0010-0000-1300-000007000000}" name="INTEREST, NON-REAL ESTATE - EXPENSE, MEASURED IN $"/>
    <tableColumn id="8" xr3:uid="{00000000-0010-0000-1300-000008000000}" name="INTEREST, NON-REAL ESTATE - EXPENSE, MEASURED IN PCT OF OPERATING EXPENSES"/>
    <tableColumn id="9" xr3:uid="{00000000-0010-0000-1300-000009000000}" name="INTEREST, NON-REAL ESTATE - OPERATIONS WITH EXPENSE"/>
    <tableColumn id="10" xr3:uid="{00000000-0010-0000-1300-00000A000000}" name="INTEREST, REAL ESTATE - EXPENSE, MEASURED IN $"/>
    <tableColumn id="11" xr3:uid="{00000000-0010-0000-1300-00000B000000}" name="INTEREST, REAL ESTATE - EXPENSE, MEASURED IN PCT OF OPERATING EXPENSES"/>
    <tableColumn id="12" xr3:uid="{00000000-0010-0000-1300-00000C000000}" name="INTEREST, REAL ESTATE - OPERATIONS WITH EXPENSE"/>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LABOR" displayName="T_LABOR" ref="A1:AO14" totalsRowShown="0">
  <autoFilter ref="A1:AO14" xr:uid="{00000000-0009-0000-0100-000015000000}"/>
  <tableColumns count="41">
    <tableColumn id="1" xr3:uid="{00000000-0010-0000-1400-000001000000}" name="YEAR"/>
    <tableColumn id="2" xr3:uid="{00000000-0010-0000-1400-000002000000}" name="LABOR, CONTRACT - EXPENSE, MEASURED IN $"/>
    <tableColumn id="3" xr3:uid="{00000000-0010-0000-1400-000003000000}" name="LABOR, CONTRACT - EXPENSE, MEASURED IN PCT OF OPERATING EXPENSES"/>
    <tableColumn id="4" xr3:uid="{00000000-0010-0000-1400-000004000000}" name="LABOR, CONTRACT - OPERATIONS WITH EXPENSE"/>
    <tableColumn id="5" xr3:uid="{00000000-0010-0000-1400-000005000000}" name="LABOR, CONTRACT, (FOR HORTICULTURE) - EXPENSE, MEASURED IN $"/>
    <tableColumn id="6" xr3:uid="{00000000-0010-0000-1400-000006000000}" name="LABOR, CONTRACT, (FOR HORTICULTURE) - OPERATIONS WITH EXPENSE"/>
    <tableColumn id="7" xr3:uid="{00000000-0010-0000-1400-000007000000}" name="LABOR, CONTRACT, (FOR IRRIGATION) - EXPENSE, MEASURED IN $"/>
    <tableColumn id="8" xr3:uid="{00000000-0010-0000-1400-000008000000}" name="LABOR, CONTRACT, (FOR IRRIGATION) - EXPENSE, MEASURED IN $ / OPERATION"/>
    <tableColumn id="9" xr3:uid="{00000000-0010-0000-1400-000009000000}" name="LABOR, CONTRACT, (FOR IRRIGATION) - OPERATIONS WITH EXPENSE"/>
    <tableColumn id="10" xr3:uid="{00000000-0010-0000-1400-00000A000000}" name="LABOR, HIRED &amp; CONTRACT, (FOR IRRIGATION) - EXPENSE, MEASURED IN $"/>
    <tableColumn id="11" xr3:uid="{00000000-0010-0000-1400-00000B000000}" name="LABOR, HIRED &amp; CONTRACT, (FOR IRRIGATION) - OPERATIONS WITH EXPENSE"/>
    <tableColumn id="12" xr3:uid="{00000000-0010-0000-1400-00000C000000}" name="LABOR, HIRED - EXPENSE, MEASURED IN $"/>
    <tableColumn id="13" xr3:uid="{00000000-0010-0000-1400-00000D000000}" name="LABOR, HIRED - EXPENSE, MEASURED IN PCT OF OPERATING EXPENSES"/>
    <tableColumn id="14" xr3:uid="{00000000-0010-0000-1400-00000E000000}" name="LABOR, HIRED - NUMBER OF WORKERS"/>
    <tableColumn id="15" xr3:uid="{00000000-0010-0000-1400-00000F000000}" name="LABOR, HIRED - OPERATIONS WITH EXPENSE"/>
    <tableColumn id="16" xr3:uid="{00000000-0010-0000-1400-000010000000}" name="LABOR, HIRED - OPERATIONS WITH WORKERS"/>
    <tableColumn id="17" xr3:uid="{00000000-0010-0000-1400-000011000000}" name="LABOR, HIRED, (FOR HORTICULTURE) - EXPENSE, MEASURED IN $"/>
    <tableColumn id="18" xr3:uid="{00000000-0010-0000-1400-000012000000}" name="LABOR, HIRED, (FOR HORTICULTURE) - NUMBER OF WORKERS"/>
    <tableColumn id="19" xr3:uid="{00000000-0010-0000-1400-000013000000}" name="LABOR, HIRED, (FOR HORTICULTURE) - OPERATIONS WITH EXPENSE"/>
    <tableColumn id="20" xr3:uid="{00000000-0010-0000-1400-000014000000}" name="LABOR, HIRED, (FOR HORTICULTURE) - OPERATIONS WITH WORKERS"/>
    <tableColumn id="21" xr3:uid="{00000000-0010-0000-1400-000015000000}" name="LABOR, HIRED, (FOR IRRIGATION) - EXPENSE, MEASURED IN $"/>
    <tableColumn id="22" xr3:uid="{00000000-0010-0000-1400-000016000000}" name="LABOR, HIRED, (FOR IRRIGATION) - EXPENSE, MEASURED IN $ / OPERATION"/>
    <tableColumn id="23" xr3:uid="{00000000-0010-0000-1400-000017000000}" name="LABOR, HIRED, (FOR IRRIGATION) - OPERATIONS WITH EXPENSE"/>
    <tableColumn id="24" xr3:uid="{00000000-0010-0000-1400-000018000000}" name="LABOR, HIRED, (FOR IRRIGATION) - TIME WORKED, MEASURED IN HOURS / OPERATION"/>
    <tableColumn id="25" xr3:uid="{00000000-0010-0000-1400-000019000000}" name="LABOR, HIRED, (FOR IRRIGATION) - WAGE RATE, MEASURED IN $ / HOUR"/>
    <tableColumn id="26" xr3:uid="{00000000-0010-0000-1400-00001A000000}" name="LABOR, HIRED, GE 150 DAYS - NUMBER OF WORKERS"/>
    <tableColumn id="27" xr3:uid="{00000000-0010-0000-1400-00001B000000}" name="LABOR, HIRED, GE 150 DAYS - OPERATIONS WITH WORKERS"/>
    <tableColumn id="28" xr3:uid="{00000000-0010-0000-1400-00001C000000}" name="LABOR, HIRED, GE 150 DAYS, (FOR HORTICULTURE) - EXPENSE, MEASURED IN $"/>
    <tableColumn id="29" xr3:uid="{00000000-0010-0000-1400-00001D000000}" name="LABOR, HIRED, GE 150 DAYS, (FOR HORTICULTURE) - NUMBER OF WORKERS"/>
    <tableColumn id="30" xr3:uid="{00000000-0010-0000-1400-00001E000000}" name="LABOR, HIRED, GE 150 DAYS, (FOR HORTICULTURE) - OPERATIONS WITH EXPENSE"/>
    <tableColumn id="31" xr3:uid="{00000000-0010-0000-1400-00001F000000}" name="LABOR, HIRED, GE 150 DAYS, (FOR HORTICULTURE) - OPERATIONS WITH WORKERS"/>
    <tableColumn id="32" xr3:uid="{00000000-0010-0000-1400-000020000000}" name="LABOR, HIRED, LT 150 DAYS - NUMBER OF WORKERS"/>
    <tableColumn id="33" xr3:uid="{00000000-0010-0000-1400-000021000000}" name="LABOR, HIRED, LT 150 DAYS - OPERATIONS WITH WORKERS"/>
    <tableColumn id="34" xr3:uid="{00000000-0010-0000-1400-000022000000}" name="LABOR, HIRED, LT 150 DAYS, (FOR HORTICULTURE) - EXPENSE, MEASURED IN $"/>
    <tableColumn id="35" xr3:uid="{00000000-0010-0000-1400-000023000000}" name="LABOR, HIRED, LT 150 DAYS, (FOR HORTICULTURE) - NUMBER OF WORKERS"/>
    <tableColumn id="36" xr3:uid="{00000000-0010-0000-1400-000024000000}" name="LABOR, HIRED, LT 150 DAYS, (FOR HORTICULTURE) - OPERATIONS WITH EXPENSE"/>
    <tableColumn id="37" xr3:uid="{00000000-0010-0000-1400-000025000000}" name="LABOR, HIRED, LT 150 DAYS, (FOR HORTICULTURE) - OPERATIONS WITH WORKERS"/>
    <tableColumn id="38" xr3:uid="{00000000-0010-0000-1400-000026000000}" name="LABOR, MIGRANT - NUMBER OF WORKERS"/>
    <tableColumn id="39" xr3:uid="{00000000-0010-0000-1400-000027000000}" name="LABOR, MIGRANT - OPERATIONS WITH WORKERS"/>
    <tableColumn id="40" xr3:uid="{00000000-0010-0000-1400-000028000000}" name="LABOR, UNPAID - NUMBER OF WORKERS"/>
    <tableColumn id="41" xr3:uid="{00000000-0010-0000-1400-000029000000}" name="LABOR, UNPAID - OPERATIONS WITH WORKERS"/>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LAND_AREA" displayName="T_LAND_AREA" ref="A1:B6" totalsRowShown="0">
  <autoFilter ref="A1:B6" xr:uid="{00000000-0009-0000-0100-000016000000}"/>
  <tableColumns count="2">
    <tableColumn id="1" xr3:uid="{00000000-0010-0000-1500-000001000000}" name="YEAR"/>
    <tableColumn id="2" xr3:uid="{00000000-0010-0000-1500-000002000000}" name="LAND AREA, INCL NON-AG - ACRES"/>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_MACHINERY_TOTALS" displayName="T_MACHINERY_TOTALS" ref="A1:F11" totalsRowShown="0">
  <autoFilter ref="A1:F11" xr:uid="{00000000-0009-0000-0100-000018000000}"/>
  <tableColumns count="6">
    <tableColumn id="1" xr3:uid="{00000000-0010-0000-1600-000001000000}" name="YEAR"/>
    <tableColumn id="2" xr3:uid="{00000000-0010-0000-1600-000002000000}" name="MACHINERY TOTALS - ASSET VALUE, MEASURED IN $"/>
    <tableColumn id="3" xr3:uid="{00000000-0010-0000-1600-000003000000}" name="MACHINERY TOTALS - ASSET VALUE, MEASURED IN $ / OPERATION"/>
    <tableColumn id="4" xr3:uid="{00000000-0010-0000-1600-000004000000}" name="MACHINERY TOTALS - ASSET VALUE, MEASURED IN PCT BY SIZE GROUP"/>
    <tableColumn id="5" xr3:uid="{00000000-0010-0000-1600-000005000000}" name="MACHINERY TOTALS - OPERATIONS WITH ASSET VALUE"/>
    <tableColumn id="6" xr3:uid="{00000000-0010-0000-1600-000006000000}" name="MACHINERY TOTALS, (FOR HORTICULTURE) - ASSET VALUE, MEASURED IN $"/>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7000000}" name="T_MACHINERY__OTHER" displayName="T_MACHINERY__OTHER" ref="A1:G7" totalsRowShown="0">
  <autoFilter ref="A1:G7" xr:uid="{00000000-0009-0000-0100-000017000000}"/>
  <tableColumns count="7">
    <tableColumn id="1" xr3:uid="{00000000-0010-0000-1700-000001000000}" name="YEAR"/>
    <tableColumn id="2" xr3:uid="{00000000-0010-0000-1700-000002000000}" name="MACHINERY, OTHER, BALER - INVENTORY"/>
    <tableColumn id="3" xr3:uid="{00000000-0010-0000-1700-000003000000}" name="MACHINERY, OTHER, BALER - OPERATIONS WITH INVENTORY"/>
    <tableColumn id="4" xr3:uid="{00000000-0010-0000-1700-000004000000}" name="MACHINERY, OTHER, BALER, GE 5 YEARS OLD - INVENTORY"/>
    <tableColumn id="5" xr3:uid="{00000000-0010-0000-1700-000005000000}" name="MACHINERY, OTHER, BALER, GE 5 YEARS OLD - OPERATIONS WITH INVENTORY"/>
    <tableColumn id="6" xr3:uid="{00000000-0010-0000-1700-000006000000}" name="MACHINERY, OTHER, BALER, LT 5 YEARS OLD - INVENTORY"/>
    <tableColumn id="7" xr3:uid="{00000000-0010-0000-1700-000007000000}" name="MACHINERY, OTHER, BALER, LT 5 YEARS OLD - OPERATIONS WITH INVENTORY"/>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_PRACTICES" displayName="T_PRACTICES" ref="A1:AF7" totalsRowShown="0">
  <autoFilter ref="A1:AF7" xr:uid="{00000000-0009-0000-0100-000019000000}"/>
  <tableColumns count="32">
    <tableColumn id="1" xr3:uid="{00000000-0010-0000-1800-000001000000}" name="YEAR"/>
    <tableColumn id="2" xr3:uid="{00000000-0010-0000-1800-000002000000}" name="PRACTICES, ALLEY CROPPING &amp; SILVOPASTURE &amp; FOREST FARMING, OR RIPARIAN FOREST BUFFERS &amp; WINDBREAKS - NUMBER OF OPERATIONS"/>
    <tableColumn id="3" xr3:uid="{00000000-0010-0000-1800-000003000000}" name="PRACTICES, ALLEY CROPPING &amp; SILVOPASTURE - NUMBER OF OPERATIONS"/>
    <tableColumn id="4" xr3:uid="{00000000-0010-0000-1800-000004000000}" name="PRACTICES, CONSERVATION METHODS USED - NUMBER OF OPERATIONS"/>
    <tableColumn id="5" xr3:uid="{00000000-0010-0000-1800-000005000000}" name="PRACTICES, HAD A BARN BUILT PRIOR TO 1960 - NUMBER OF OPERATIONS"/>
    <tableColumn id="6" xr3:uid="{00000000-0010-0000-1800-000006000000}" name="PRACTICES, LAND USE, CONSERVATION EASEMENT - ACRES"/>
    <tableColumn id="7" xr3:uid="{00000000-0010-0000-1800-000007000000}" name="PRACTICES, LAND USE, CONSERVATION EASEMENT - AREA, MEASURED IN ACRES / OPERATION"/>
    <tableColumn id="8" xr3:uid="{00000000-0010-0000-1800-000008000000}" name="PRACTICES, LAND USE, CONSERVATION EASEMENT - NUMBER OF OPERATIONS"/>
    <tableColumn id="9" xr3:uid="{00000000-0010-0000-1800-000009000000}" name="PRACTICES, LAND USE, CROPLAND, CONSERVATION TILLAGE, (EXCL NO-TILL) - ACRES"/>
    <tableColumn id="10" xr3:uid="{00000000-0010-0000-1800-00000A000000}" name="PRACTICES, LAND USE, CROPLAND, CONSERVATION TILLAGE, (EXCL NO-TILL) - AREA, MEASURED IN ACRES / OPERATION"/>
    <tableColumn id="11" xr3:uid="{00000000-0010-0000-1800-00000B000000}" name="PRACTICES, LAND USE, CROPLAND, CONSERVATION TILLAGE, (EXCL NO-TILL) - NUMBER OF OPERATIONS"/>
    <tableColumn id="12" xr3:uid="{00000000-0010-0000-1800-00000C000000}" name="PRACTICES, LAND USE, CROPLAND, CONSERVATION TILLAGE, NO-TILL - ACRES"/>
    <tableColumn id="13" xr3:uid="{00000000-0010-0000-1800-00000D000000}" name="PRACTICES, LAND USE, CROPLAND, CONSERVATION TILLAGE, NO-TILL - AREA, MEASURED IN ACRES / OPERATION"/>
    <tableColumn id="14" xr3:uid="{00000000-0010-0000-1800-00000E000000}" name="PRACTICES, LAND USE, CROPLAND, CONSERVATION TILLAGE, NO-TILL - NUMBER OF OPERATIONS"/>
    <tableColumn id="15" xr3:uid="{00000000-0010-0000-1800-00000F000000}" name="PRACTICES, LAND USE, CROPLAND, CONVENTIONAL TILLAGE - ACRES"/>
    <tableColumn id="16" xr3:uid="{00000000-0010-0000-1800-000010000000}" name="PRACTICES, LAND USE, CROPLAND, CONVENTIONAL TILLAGE - AREA, MEASURED IN ACRES / OPERATION"/>
    <tableColumn id="17" xr3:uid="{00000000-0010-0000-1800-000011000000}" name="PRACTICES, LAND USE, CROPLAND, CONVENTIONAL TILLAGE - NUMBER OF OPERATIONS"/>
    <tableColumn id="18" xr3:uid="{00000000-0010-0000-1800-000012000000}" name="PRACTICES, LAND USE, CROPLAND, COVER CROP PLANTED, (EXCL CRP) - ACRES"/>
    <tableColumn id="19" xr3:uid="{00000000-0010-0000-1800-000013000000}" name="PRACTICES, LAND USE, CROPLAND, COVER CROP PLANTED, (EXCL CRP) - AREA, MEASURED IN ACRES / OPERATION"/>
    <tableColumn id="20" xr3:uid="{00000000-0010-0000-1800-000014000000}" name="PRACTICES, LAND USE, CROPLAND, COVER CROP PLANTED, (EXCL CRP) - NUMBER OF OPERATIONS"/>
    <tableColumn id="21" xr3:uid="{00000000-0010-0000-1800-000015000000}" name="PRACTICES, LAND USE, DRAINED BY ARTIFICIAL DITCHES - ACRES"/>
    <tableColumn id="22" xr3:uid="{00000000-0010-0000-1800-000016000000}" name="PRACTICES, LAND USE, DRAINED BY ARTIFICIAL DITCHES - AREA, MEASURED IN ACRES / OPERATION"/>
    <tableColumn id="23" xr3:uid="{00000000-0010-0000-1800-000017000000}" name="PRACTICES, LAND USE, DRAINED BY ARTIFICIAL DITCHES - NUMBER OF OPERATIONS"/>
    <tableColumn id="24" xr3:uid="{00000000-0010-0000-1800-000018000000}" name="PRACTICES, LAND USE, DRAINED BY TILE - ACRES"/>
    <tableColumn id="25" xr3:uid="{00000000-0010-0000-1800-000019000000}" name="PRACTICES, LAND USE, DRAINED BY TILE - AREA, MEASURED IN ACRES / OPERATION"/>
    <tableColumn id="26" xr3:uid="{00000000-0010-0000-1800-00001A000000}" name="PRACTICES, LAND USE, DRAINED BY TILE - NUMBER OF OPERATIONS"/>
    <tableColumn id="27" xr3:uid="{00000000-0010-0000-1800-00001B000000}" name="PRACTICES, PRECISION AGRICULTURE - NUMBER OF OPERATIONS"/>
    <tableColumn id="28" xr3:uid="{00000000-0010-0000-1800-00001C000000}" name="PRACTICES, PRODUCED &amp; DIRECTLY MARKETED, COMMODITIES (INCL VALUE-ADDED), FOR HUMAN CONSUMPTION, CONSUMERS, 11 TO 20 YEARS - NUMBER OF OPERATIONS"/>
    <tableColumn id="29" xr3:uid="{00000000-0010-0000-1800-00001D000000}" name="PRACTICES, PRODUCED &amp; DIRECTLY MARKETED, COMMODITIES (INCL VALUE-ADDED), FOR HUMAN CONSUMPTION, CONSUMERS, 6 TO 10 YEARS - NUMBER OF OPERATIONS"/>
    <tableColumn id="30" xr3:uid="{00000000-0010-0000-1800-00001E000000}" name="PRACTICES, PRODUCED &amp; DIRECTLY MARKETED, COMMODITIES (INCL VALUE-ADDED), FOR HUMAN CONSUMPTION, CONSUMERS, GE 21 YEARS - NUMBER OF OPERATIONS"/>
    <tableColumn id="31" xr3:uid="{00000000-0010-0000-1800-00001F000000}" name="PRACTICES, PRODUCED &amp; DIRECTLY MARKETED, COMMODITIES (INCL VALUE-ADDED), FOR HUMAN CONSUMPTION, CONSUMERS, LT 6 YEARS - NUMBER OF OPERATIONS"/>
    <tableColumn id="32" xr3:uid="{00000000-0010-0000-1800-000020000000}" name="PRACTICES, ROTATIONAL OR MGMT INTENSIVE GRAZING - NUMBER OF OPERATIONS"/>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_PUMPS" displayName="T_PUMPS" ref="A1:U4" totalsRowShown="0">
  <autoFilter ref="A1:U4" xr:uid="{00000000-0009-0000-0100-00001A000000}"/>
  <tableColumns count="21">
    <tableColumn id="1" xr3:uid="{00000000-0010-0000-1900-000001000000}" name="YEAR"/>
    <tableColumn id="2" xr3:uid="{00000000-0010-0000-1900-000002000000}" name="PUMPS, IRRIGATION - NUMBER OF PUMPS"/>
    <tableColumn id="3" xr3:uid="{00000000-0010-0000-1900-000003000000}" name="PUMPS, IRRIGATION - OPERATIONS WITH PUMPS"/>
    <tableColumn id="4" xr3:uid="{00000000-0010-0000-1900-000004000000}" name="PUMPS, IRRIGATION, (EXCL WELLS), DISCHARGE WATER FROM PONDS &amp; LAKES &amp; RESERVOIRS &amp; RIVERS - NUMBER OF PUMPS"/>
    <tableColumn id="5" xr3:uid="{00000000-0010-0000-1900-000005000000}" name="PUMPS, IRRIGATION, (EXCL WELLS), DISCHARGE WATER FROM PONDS &amp; LAKES &amp; RESERVOIRS &amp; RIVERS - OPERATING PRESSURE, MEASURED IN PSI"/>
    <tableColumn id="6" xr3:uid="{00000000-0010-0000-1900-000006000000}" name="PUMPS, IRRIGATION, (EXCL WELLS), DISCHARGE WATER FROM PONDS &amp; LAKES &amp; RESERVOIRS &amp; RIVERS - OPERATIONS WITH PUMPS"/>
    <tableColumn id="7" xr3:uid="{00000000-0010-0000-1900-000007000000}" name="PUMPS, IRRIGATION, (EXCL WELLS), DISCHARGE WATER FROM PONDS &amp; LAKES &amp; RESERVOIRS &amp; RIVERS - PUMPING CAPACITY, MEASURED IN GPM"/>
    <tableColumn id="8" xr3:uid="{00000000-0010-0000-1900-000008000000}" name="PUMPS, IRRIGATION, (EXCL WELLS), DISCHARGE WATER FROM PONDS &amp; LAKES &amp; RESERVOIRS &amp; RIVERS - PUMPING LIFT, MEASURED IN FEET"/>
    <tableColumn id="9" xr3:uid="{00000000-0010-0000-1900-000009000000}" name="PUMPS, IRRIGATION, (EXCL WELLS), DISCHARGE WATER FROM PONDS &amp; LAKES &amp; RESERVOIRS &amp; RIVERS - TIME OPERATED, MEASURED IN HOURS / YEAR"/>
    <tableColumn id="10" xr3:uid="{00000000-0010-0000-1900-00000A000000}" name="PUMPS, IRRIGATION, (EXCL WELLS), DISCHARGE WATER FROM TAILWATER PITS - NUMBER OF PUMPS"/>
    <tableColumn id="11" xr3:uid="{00000000-0010-0000-1900-00000B000000}" name="PUMPS, IRRIGATION, (EXCL WELLS), DISCHARGE WATER FROM TAILWATER PITS - OPERATING PRESSURE, MEASURED IN PSI"/>
    <tableColumn id="12" xr3:uid="{00000000-0010-0000-1900-00000C000000}" name="PUMPS, IRRIGATION, (EXCL WELLS), DISCHARGE WATER FROM TAILWATER PITS - OPERATIONS WITH PUMPS"/>
    <tableColumn id="13" xr3:uid="{00000000-0010-0000-1900-00000D000000}" name="PUMPS, IRRIGATION, (EXCL WELLS), DISCHARGE WATER FROM TAILWATER PITS - PUMPING CAPACITY, MEASURED IN GPM"/>
    <tableColumn id="14" xr3:uid="{00000000-0010-0000-1900-00000E000000}" name="PUMPS, IRRIGATION, (EXCL WELLS), DISCHARGE WATER FROM TAILWATER PITS - PUMPING LIFT, MEASURED IN FEET"/>
    <tableColumn id="15" xr3:uid="{00000000-0010-0000-1900-00000F000000}" name="PUMPS, IRRIGATION, (EXCL WELLS), DISCHARGE WATER FROM TAILWATER PITS - TIME OPERATED, MEASURED IN HOURS / YEAR"/>
    <tableColumn id="16" xr3:uid="{00000000-0010-0000-1900-000010000000}" name="PUMPS, IRRIGATION, (EXCL WELLS), RELIFTING OR BOOSTING WATER WITHIN SYSTEMS - NUMBER OF PUMPS"/>
    <tableColumn id="17" xr3:uid="{00000000-0010-0000-1900-000011000000}" name="PUMPS, IRRIGATION, (EXCL WELLS), RELIFTING OR BOOSTING WATER WITHIN SYSTEMS - OPERATING PRESSURE, MEASURED IN PSI"/>
    <tableColumn id="18" xr3:uid="{00000000-0010-0000-1900-000012000000}" name="PUMPS, IRRIGATION, (EXCL WELLS), RELIFTING OR BOOSTING WATER WITHIN SYSTEMS - OPERATIONS WITH PUMPS"/>
    <tableColumn id="19" xr3:uid="{00000000-0010-0000-1900-000013000000}" name="PUMPS, IRRIGATION, (EXCL WELLS), RELIFTING OR BOOSTING WATER WITHIN SYSTEMS - PUMPING CAPACITY, MEASURED IN GPM"/>
    <tableColumn id="20" xr3:uid="{00000000-0010-0000-1900-000014000000}" name="PUMPS, IRRIGATION, (EXCL WELLS), RELIFTING OR BOOSTING WATER WITHIN SYSTEMS - PUMPING LIFT, MEASURED IN FEET"/>
    <tableColumn id="21" xr3:uid="{00000000-0010-0000-1900-000015000000}" name="PUMPS, IRRIGATION, (EXCL WELLS), RELIFTING OR BOOSTING WATER WITHIN SYSTEMS - TIME OPERATED, MEASURED IN HOURS / YEAR"/>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_RENT" displayName="T_RENT" ref="A1:G11" totalsRowShown="0">
  <autoFilter ref="A1:G11" xr:uid="{00000000-0009-0000-0100-00001B000000}"/>
  <tableColumns count="7">
    <tableColumn id="1" xr3:uid="{00000000-0010-0000-1A00-000001000000}" name="YEAR"/>
    <tableColumn id="2" xr3:uid="{00000000-0010-0000-1A00-000002000000}" name="RENT, CASH, LAND &amp; BUILDINGS - EXPENSE, MEASURED IN $"/>
    <tableColumn id="3" xr3:uid="{00000000-0010-0000-1A00-000003000000}" name="RENT, CASH, LAND &amp; BUILDINGS - EXPENSE, MEASURED IN PCT OF OPERATING EXPENSES"/>
    <tableColumn id="4" xr3:uid="{00000000-0010-0000-1A00-000004000000}" name="RENT, CASH, LAND &amp; BUILDINGS - OPERATIONS WITH EXPENSE"/>
    <tableColumn id="5" xr3:uid="{00000000-0010-0000-1A00-000005000000}" name="RENT, LAND &amp; BUILDINGS &amp; MACHINERY, (FOR HORTICULTURE) - EXPENSE, MEASURED IN $"/>
    <tableColumn id="6" xr3:uid="{00000000-0010-0000-1A00-000006000000}" name="RENT, LAND &amp; BUILDINGS &amp; MACHINERY, (FOR HORTICULTURE) - OPERATIONS WITH EXPENSE"/>
    <tableColumn id="7" xr3:uid="{00000000-0010-0000-1A00-000007000000}" name="RENT, PER HEAD OR ANIMAL UNIT MONTH - OPERATIONS WITH EXPENSE"/>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_RETURNS___ALLOWANCES" displayName="T_RETURNS___ALLOWANCES" ref="A1:C5" totalsRowShown="0">
  <autoFilter ref="A1:C5" xr:uid="{00000000-0009-0000-0100-00001C000000}"/>
  <tableColumns count="3">
    <tableColumn id="1" xr3:uid="{00000000-0010-0000-1B00-000001000000}" name="YEAR"/>
    <tableColumn id="2" xr3:uid="{00000000-0010-0000-1B00-000002000000}" name="RETURNS &amp; ALLOWANCES, (FOR HORTICULTURE) - EXPENSE, MEASURED IN $"/>
    <tableColumn id="3" xr3:uid="{00000000-0010-0000-1B00-000003000000}" name="RETURNS &amp; ALLOWANCES, (FOR HORTICULTURE) - OPERATIONS WITH EXPENSE"/>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AG_SERVICES" displayName="T_AG_SERVICES" ref="A1:X11" totalsRowShown="0">
  <autoFilter ref="A1:X11" xr:uid="{00000000-0009-0000-0100-000002000000}"/>
  <tableColumns count="24">
    <tableColumn id="1" xr3:uid="{00000000-0010-0000-0100-000001000000}" name="YEAR"/>
    <tableColumn id="2" xr3:uid="{00000000-0010-0000-0100-000002000000}" name="AG SERVICES, CUSTOM SERVICES FOR LIVESTOCK, INCL MEDICAL SUPPLIES &amp; VETERINARY - EXPENSE, MEASURED IN $"/>
    <tableColumn id="3" xr3:uid="{00000000-0010-0000-0100-000003000000}" name="AG SERVICES, CUSTOM SERVICES FOR LIVESTOCK, INCL MEDICAL SUPPLIES &amp; VETERINARY - EXPENSE, MEASURED IN PCT OF OPERATING EXPENSES"/>
    <tableColumn id="4" xr3:uid="{00000000-0010-0000-0100-000004000000}" name="AG SERVICES, CUSTOM SERVICES FOR LIVESTOCK, INCL MEDICAL SUPPLIES &amp; VETERINARY - OPERATIONS WITH EXPENSE"/>
    <tableColumn id="5" xr3:uid="{00000000-0010-0000-0100-000005000000}" name="AG SERVICES, CUSTOMWORK - EXPENSE, MEASURED IN $"/>
    <tableColumn id="6" xr3:uid="{00000000-0010-0000-0100-000006000000}" name="AG SERVICES, CUSTOMWORK - EXPENSE, MEASURED IN PCT OF OPERATING EXPENSES"/>
    <tableColumn id="7" xr3:uid="{00000000-0010-0000-0100-000007000000}" name="AG SERVICES, CUSTOMWORK - OPERATIONS WITH EXPENSE"/>
    <tableColumn id="8" xr3:uid="{00000000-0010-0000-0100-000008000000}" name="AG SERVICES, MACHINERY RENTAL - EXPENSE, MEASURED IN $"/>
    <tableColumn id="9" xr3:uid="{00000000-0010-0000-0100-000009000000}" name="AG SERVICES, MACHINERY RENTAL - EXPENSE, MEASURED IN PCT OF OPERATING EXPENSES"/>
    <tableColumn id="10" xr3:uid="{00000000-0010-0000-0100-00000A000000}" name="AG SERVICES, MACHINERY RENTAL - OPERATIONS WITH EXPENSE"/>
    <tableColumn id="11" xr3:uid="{00000000-0010-0000-0100-00000B000000}" name="AG SERVICES, MARKETING, (FOR HORTICULTURE) - EXPENSE, MEASURED IN $"/>
    <tableColumn id="12" xr3:uid="{00000000-0010-0000-0100-00000C000000}" name="AG SERVICES, MARKETING, (FOR HORTICULTURE) - OPERATIONS WITH EXPENSE"/>
    <tableColumn id="13" xr3:uid="{00000000-0010-0000-0100-00000D000000}" name="AG SERVICES, OTHER - EXPENSE, MEASURED IN $"/>
    <tableColumn id="14" xr3:uid="{00000000-0010-0000-0100-00000E000000}" name="AG SERVICES, OTHER - EXPENSE, MEASURED IN PCT OF OPERATING EXPENSES"/>
    <tableColumn id="15" xr3:uid="{00000000-0010-0000-0100-00000F000000}" name="AG SERVICES, OTHER - OPERATIONS WITH EXPENSE"/>
    <tableColumn id="16" xr3:uid="{00000000-0010-0000-0100-000010000000}" name="AG SERVICES, OTHER, (FOR HORTICULTURE) - EXPENSE, MEASURED IN $"/>
    <tableColumn id="17" xr3:uid="{00000000-0010-0000-0100-000011000000}" name="AG SERVICES, OTHER, (FOR HORTICULTURE) - OPERATIONS WITH EXPENSE"/>
    <tableColumn id="18" xr3:uid="{00000000-0010-0000-0100-000012000000}" name="AG SERVICES, PACKAGING, (FOR HORTICULTURE) - EXPENSE, MEASURED IN $"/>
    <tableColumn id="19" xr3:uid="{00000000-0010-0000-0100-000013000000}" name="AG SERVICES, PACKAGING, (FOR HORTICULTURE) - OPERATIONS WITH EXPENSE"/>
    <tableColumn id="20" xr3:uid="{00000000-0010-0000-0100-000014000000}" name="AG SERVICES, UTILITIES - EXPENSE, MEASURED IN $"/>
    <tableColumn id="21" xr3:uid="{00000000-0010-0000-0100-000015000000}" name="AG SERVICES, UTILITIES - EXPENSE, MEASURED IN PCT OF OPERATING EXPENSES"/>
    <tableColumn id="22" xr3:uid="{00000000-0010-0000-0100-000016000000}" name="AG SERVICES, UTILITIES - OPERATIONS WITH EXPENSE"/>
    <tableColumn id="23" xr3:uid="{00000000-0010-0000-0100-000017000000}" name="AG SERVICES, UTILITIES, (FOR HORTICULTURE) - EXPENSE, MEASURED IN $"/>
    <tableColumn id="24" xr3:uid="{00000000-0010-0000-0100-000018000000}" name="AG SERVICES, UTILITIES, (FOR HORTICULTURE) - OPERATIONS WITH EXPENSE"/>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_SEEDS" displayName="T_SEEDS" ref="A1:D3" totalsRowShown="0">
  <autoFilter ref="A1:D3" xr:uid="{00000000-0009-0000-0100-00001D000000}"/>
  <tableColumns count="4">
    <tableColumn id="1" xr3:uid="{00000000-0010-0000-1C00-000001000000}" name="YEAR"/>
    <tableColumn id="2" xr3:uid="{00000000-0010-0000-1C00-000002000000}" name="SEEDS, FOR COVER CROPS - EXPENSE, MEASURED IN $"/>
    <tableColumn id="3" xr3:uid="{00000000-0010-0000-1C00-000003000000}" name="SEEDS, FOR COVER CROPS - EXPENSE, MEASURED IN PCT OF OPERATING EXPENSES"/>
    <tableColumn id="4" xr3:uid="{00000000-0010-0000-1C00-000004000000}" name="SEEDS, FOR COVER CROPS - OPERATIONS WITH EXPENSE"/>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_SEEDS___PLANTS_TOTALS" displayName="T_SEEDS___PLANTS_TOTALS" ref="A1:F11" totalsRowShown="0">
  <autoFilter ref="A1:F11" xr:uid="{00000000-0009-0000-0100-00001E000000}"/>
  <tableColumns count="6">
    <tableColumn id="1" xr3:uid="{00000000-0010-0000-1D00-000001000000}" name="YEAR"/>
    <tableColumn id="2" xr3:uid="{00000000-0010-0000-1D00-000002000000}" name="SEEDS &amp; PLANTS TOTALS - EXPENSE, MEASURED IN $"/>
    <tableColumn id="3" xr3:uid="{00000000-0010-0000-1D00-000003000000}" name="SEEDS &amp; PLANTS TOTALS - EXPENSE, MEASURED IN PCT OF OPERATING EXPENSES"/>
    <tableColumn id="4" xr3:uid="{00000000-0010-0000-1D00-000004000000}" name="SEEDS &amp; PLANTS TOTALS - OPERATIONS WITH EXPENSE"/>
    <tableColumn id="5" xr3:uid="{00000000-0010-0000-1D00-000005000000}" name="SEEDS &amp; PLANTS TOTALS, (FOR HORTICULTURE) - EXPENSE, MEASURED IN $"/>
    <tableColumn id="6" xr3:uid="{00000000-0010-0000-1D00-000006000000}" name="SEEDS &amp; PLANTS TOTALS, (FOR HORTICULTURE) - OPERATIONS WITH EXPENSE"/>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_SELF_PROPELLED" displayName="T_SELF_PROPELLED" ref="A1:M7" totalsRowShown="0">
  <autoFilter ref="A1:M7" xr:uid="{00000000-0009-0000-0100-00001F000000}"/>
  <tableColumns count="13">
    <tableColumn id="1" xr3:uid="{00000000-0010-0000-1E00-000001000000}" name="YEAR"/>
    <tableColumn id="2" xr3:uid="{00000000-0010-0000-1E00-000002000000}" name="SELF PROPELLED, COMBINE - INVENTORY"/>
    <tableColumn id="3" xr3:uid="{00000000-0010-0000-1E00-000003000000}" name="SELF PROPELLED, COMBINE - OPERATIONS WITH INVENTORY"/>
    <tableColumn id="4" xr3:uid="{00000000-0010-0000-1E00-000004000000}" name="SELF PROPELLED, COMBINE, GE 5 YEARS OLD - INVENTORY"/>
    <tableColumn id="5" xr3:uid="{00000000-0010-0000-1E00-000005000000}" name="SELF PROPELLED, COMBINE, GE 5 YEARS OLD - OPERATIONS WITH INVENTORY"/>
    <tableColumn id="6" xr3:uid="{00000000-0010-0000-1E00-000006000000}" name="SELF PROPELLED, COMBINE, LT 5 YEARS OLD - INVENTORY"/>
    <tableColumn id="7" xr3:uid="{00000000-0010-0000-1E00-000007000000}" name="SELF PROPELLED, COMBINE, LT 5 YEARS OLD - OPERATIONS WITH INVENTORY"/>
    <tableColumn id="8" xr3:uid="{00000000-0010-0000-1E00-000008000000}" name="SELF PROPELLED, FORAGE HARVESTER - INVENTORY"/>
    <tableColumn id="9" xr3:uid="{00000000-0010-0000-1E00-000009000000}" name="SELF PROPELLED, FORAGE HARVESTER - OPERATIONS WITH INVENTORY"/>
    <tableColumn id="10" xr3:uid="{00000000-0010-0000-1E00-00000A000000}" name="SELF PROPELLED, FORAGE HARVESTER, GE 5 YEARS OLD - INVENTORY"/>
    <tableColumn id="11" xr3:uid="{00000000-0010-0000-1E00-00000B000000}" name="SELF PROPELLED, FORAGE HARVESTER, GE 5 YEARS OLD - OPERATIONS WITH INVENTORY"/>
    <tableColumn id="12" xr3:uid="{00000000-0010-0000-1E00-00000C000000}" name="SELF PROPELLED, FORAGE HARVESTER, LT 5 YEARS OLD - INVENTORY"/>
    <tableColumn id="13" xr3:uid="{00000000-0010-0000-1E00-00000D000000}" name="SELF PROPELLED, FORAGE HARVESTER, LT 5 YEARS OLD - OPERATIONS WITH INVENTORY"/>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_SUPPLIES___REPAIRS" displayName="T_SUPPLIES___REPAIRS" ref="A1:T11" totalsRowShown="0">
  <autoFilter ref="A1:T11" xr:uid="{00000000-0009-0000-0100-000020000000}"/>
  <tableColumns count="20">
    <tableColumn id="1" xr3:uid="{00000000-0010-0000-1F00-000001000000}" name="YEAR"/>
    <tableColumn id="2" xr3:uid="{00000000-0010-0000-1F00-000002000000}" name="SUPPLIES &amp; REPAIRS, (EXCL LUBRICANTS &amp; CONTAINERS), (FOR HORTICULTURE) - EXPENSE, MEASURED IN $"/>
    <tableColumn id="3" xr3:uid="{00000000-0010-0000-1F00-000003000000}" name="SUPPLIES &amp; REPAIRS, (EXCL LUBRICANTS &amp; CONTAINERS), (FOR HORTICULTURE) - OPERATIONS WITH EXPENSE"/>
    <tableColumn id="4" xr3:uid="{00000000-0010-0000-1F00-000004000000}" name="SUPPLIES &amp; REPAIRS, (EXCL LUBRICANTS) - EXPENSE, MEASURED IN $"/>
    <tableColumn id="5" xr3:uid="{00000000-0010-0000-1F00-000005000000}" name="SUPPLIES &amp; REPAIRS, (EXCL LUBRICANTS) - EXPENSE, MEASURED IN PCT OF OPERATING EXPENSES"/>
    <tableColumn id="6" xr3:uid="{00000000-0010-0000-1F00-000006000000}" name="SUPPLIES &amp; REPAIRS, (EXCL LUBRICANTS) - OPERATIONS WITH EXPENSE"/>
    <tableColumn id="7" xr3:uid="{00000000-0010-0000-1F00-000007000000}" name="SUPPLIES &amp; REPAIRS, CONTAINERS, (FOR HORTICULTURE) - EXPENSE, MEASURED IN $"/>
    <tableColumn id="8" xr3:uid="{00000000-0010-0000-1F00-000008000000}" name="SUPPLIES &amp; REPAIRS, CONTAINERS, (FOR HORTICULTURE) - OPERATIONS WITH EXPENSE"/>
    <tableColumn id="9" xr3:uid="{00000000-0010-0000-1F00-000009000000}" name="SUPPLIES &amp; REPAIRS, CONTAINERS, FOAM, (FOR HORTICULTURE) - EXPENSE, MEASURED IN $"/>
    <tableColumn id="10" xr3:uid="{00000000-0010-0000-1F00-00000A000000}" name="SUPPLIES &amp; REPAIRS, CONTAINERS, FOAM, (FOR HORTICULTURE) - OPERATIONS WITH EXPENSE"/>
    <tableColumn id="11" xr3:uid="{00000000-0010-0000-1F00-00000B000000}" name="SUPPLIES &amp; REPAIRS, CONTAINERS, NATURAL, (FOR HORTICULTURE) - EXPENSE, MEASURED IN $"/>
    <tableColumn id="12" xr3:uid="{00000000-0010-0000-1F00-00000C000000}" name="SUPPLIES &amp; REPAIRS, CONTAINERS, NATURAL, (FOR HORTICULTURE) - OPERATIONS WITH EXPENSE"/>
    <tableColumn id="13" xr3:uid="{00000000-0010-0000-1F00-00000D000000}" name="SUPPLIES &amp; REPAIRS, CONTAINERS, OTHER, (FOR HORTICULTURE) - EXPENSE, MEASURED IN $"/>
    <tableColumn id="14" xr3:uid="{00000000-0010-0000-1F00-00000E000000}" name="SUPPLIES &amp; REPAIRS, CONTAINERS, OTHER, (FOR HORTICULTURE) - OPERATIONS WITH EXPENSE"/>
    <tableColumn id="15" xr3:uid="{00000000-0010-0000-1F00-00000F000000}" name="SUPPLIES &amp; REPAIRS, CONTAINERS, PLASTIC, (FOR HORTICULTURE) - EXPENSE, MEASURED IN $"/>
    <tableColumn id="16" xr3:uid="{00000000-0010-0000-1F00-000010000000}" name="SUPPLIES &amp; REPAIRS, CONTAINERS, PLASTIC, (FOR HORTICULTURE) - OPERATIONS WITH EXPENSE"/>
    <tableColumn id="17" xr3:uid="{00000000-0010-0000-1F00-000011000000}" name="SUPPLIES &amp; REPAIRS, CONTAINERS, POTS, CLAY, (FOR HORTICULTURE) - EXPENSE, MEASURED IN $"/>
    <tableColumn id="18" xr3:uid="{00000000-0010-0000-1F00-000012000000}" name="SUPPLIES &amp; REPAIRS, CONTAINERS, POTS, CLAY, (FOR HORTICULTURE) - OPERATIONS WITH EXPENSE"/>
    <tableColumn id="19" xr3:uid="{00000000-0010-0000-1F00-000013000000}" name="SUPPLIES &amp; REPAIRS, CONTAINERS, POTS, GLAZED, (FOR HORTICULTURE) - EXPENSE, MEASURED IN $"/>
    <tableColumn id="20" xr3:uid="{00000000-0010-0000-1F00-000014000000}" name="SUPPLIES &amp; REPAIRS, CONTAINERS, POTS, GLAZED, (FOR HORTICULTURE) - OPERATIONS WITH EXPENSE"/>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_TAXES" displayName="T_TAXES" ref="A1:F11" totalsRowShown="0">
  <autoFilter ref="A1:F11" xr:uid="{00000000-0009-0000-0100-000021000000}"/>
  <tableColumns count="6">
    <tableColumn id="1" xr3:uid="{00000000-0010-0000-2000-000001000000}" name="YEAR"/>
    <tableColumn id="2" xr3:uid="{00000000-0010-0000-2000-000002000000}" name="TAXES, PROPERTY, REAL ESTATE &amp; NON-REAL ESTATE, (EXCL PAID BY LANDLORD) - EXPENSE, MEASURED IN $"/>
    <tableColumn id="3" xr3:uid="{00000000-0010-0000-2000-000003000000}" name="TAXES, PROPERTY, REAL ESTATE &amp; NON-REAL ESTATE, (EXCL PAID BY LANDLORD) - EXPENSE, MEASURED IN PCT OF OPERATING EXPENSES"/>
    <tableColumn id="4" xr3:uid="{00000000-0010-0000-2000-000004000000}" name="TAXES, PROPERTY, REAL ESTATE &amp; NON-REAL ESTATE, (EXCL PAID BY LANDLORD) - OPERATIONS WITH EXPENSE"/>
    <tableColumn id="5" xr3:uid="{00000000-0010-0000-2000-000005000000}" name="TAXES, PROPERTY, REAL ESTATE &amp; NON-REAL ESTATE, (FOR HORTICULTURE) - EXPENSE, MEASURED IN $"/>
    <tableColumn id="6" xr3:uid="{00000000-0010-0000-2000-000006000000}" name="TAXES, PROPERTY, REAL ESTATE &amp; NON-REAL ESTATE, (FOR HORTICULTURE) - OPERATIONS WITH EXPENSE"/>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_TRACTORS" displayName="T_TRACTORS" ref="A1:Y7" totalsRowShown="0">
  <autoFilter ref="A1:Y7" xr:uid="{00000000-0009-0000-0100-000022000000}"/>
  <tableColumns count="25">
    <tableColumn id="1" xr3:uid="{00000000-0010-0000-2100-000001000000}" name="YEAR"/>
    <tableColumn id="2" xr3:uid="{00000000-0010-0000-2100-000002000000}" name="TRACTORS - INVENTORY"/>
    <tableColumn id="3" xr3:uid="{00000000-0010-0000-2100-000003000000}" name="TRACTORS - OPERATIONS WITH INVENTORY"/>
    <tableColumn id="4" xr3:uid="{00000000-0010-0000-2100-000004000000}" name="TRACTORS, 40-99 PTO HP - INVENTORY"/>
    <tableColumn id="5" xr3:uid="{00000000-0010-0000-2100-000005000000}" name="TRACTORS, 40-99 PTO HP - OPERATIONS WITH INVENTORY"/>
    <tableColumn id="6" xr3:uid="{00000000-0010-0000-2100-000006000000}" name="TRACTORS, 40-99 PTO HP, GE 5 YEARS OLD - INVENTORY"/>
    <tableColumn id="7" xr3:uid="{00000000-0010-0000-2100-000007000000}" name="TRACTORS, 40-99 PTO HP, GE 5 YEARS OLD - OPERATIONS WITH INVENTORY"/>
    <tableColumn id="8" xr3:uid="{00000000-0010-0000-2100-000008000000}" name="TRACTORS, 40-99 PTO HP, LT 5 YEARS OLD - INVENTORY"/>
    <tableColumn id="9" xr3:uid="{00000000-0010-0000-2100-000009000000}" name="TRACTORS, 40-99 PTO HP, LT 5 YEARS OLD - OPERATIONS WITH INVENTORY"/>
    <tableColumn id="10" xr3:uid="{00000000-0010-0000-2100-00000A000000}" name="TRACTORS, GE 100 PTO HP - INVENTORY"/>
    <tableColumn id="11" xr3:uid="{00000000-0010-0000-2100-00000B000000}" name="TRACTORS, GE 100 PTO HP - OPERATIONS WITH INVENTORY"/>
    <tableColumn id="12" xr3:uid="{00000000-0010-0000-2100-00000C000000}" name="TRACTORS, GE 100 PTO HP, GE 5 YEARS OLD - INVENTORY"/>
    <tableColumn id="13" xr3:uid="{00000000-0010-0000-2100-00000D000000}" name="TRACTORS, GE 100 PTO HP, GE 5 YEARS OLD - OPERATIONS WITH INVENTORY"/>
    <tableColumn id="14" xr3:uid="{00000000-0010-0000-2100-00000E000000}" name="TRACTORS, GE 100 PTO HP, LT 5 YEARS OLD - INVENTORY"/>
    <tableColumn id="15" xr3:uid="{00000000-0010-0000-2100-00000F000000}" name="TRACTORS, GE 100 PTO HP, LT 5 YEARS OLD - OPERATIONS WITH INVENTORY"/>
    <tableColumn id="16" xr3:uid="{00000000-0010-0000-2100-000010000000}" name="TRACTORS, GE 5 YEARS OLD - INVENTORY"/>
    <tableColumn id="17" xr3:uid="{00000000-0010-0000-2100-000011000000}" name="TRACTORS, GE 5 YEARS OLD - OPERATIONS WITH INVENTORY"/>
    <tableColumn id="18" xr3:uid="{00000000-0010-0000-2100-000012000000}" name="TRACTORS, LT 40 PTO HP - INVENTORY"/>
    <tableColumn id="19" xr3:uid="{00000000-0010-0000-2100-000013000000}" name="TRACTORS, LT 40 PTO HP - OPERATIONS WITH INVENTORY"/>
    <tableColumn id="20" xr3:uid="{00000000-0010-0000-2100-000014000000}" name="TRACTORS, LT 40 PTO HP, GE 5 YEARS OLD - INVENTORY"/>
    <tableColumn id="21" xr3:uid="{00000000-0010-0000-2100-000015000000}" name="TRACTORS, LT 40 PTO HP, GE 5 YEARS OLD - OPERATIONS WITH INVENTORY"/>
    <tableColumn id="22" xr3:uid="{00000000-0010-0000-2100-000016000000}" name="TRACTORS, LT 40 PTO HP, LT 5 YEARS OLD - INVENTORY"/>
    <tableColumn id="23" xr3:uid="{00000000-0010-0000-2100-000017000000}" name="TRACTORS, LT 40 PTO HP, LT 5 YEARS OLD - OPERATIONS WITH INVENTORY"/>
    <tableColumn id="24" xr3:uid="{00000000-0010-0000-2100-000018000000}" name="TRACTORS, LT 5 YEARS OLD - INVENTORY"/>
    <tableColumn id="25" xr3:uid="{00000000-0010-0000-2100-000019000000}" name="TRACTORS, LT 5 YEARS OLD - OPERATIONS WITH INVENTORY"/>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_TRUCKS" displayName="T_TRUCKS" ref="A1:G5" totalsRowShown="0">
  <autoFilter ref="A1:G5" xr:uid="{00000000-0009-0000-0100-000023000000}"/>
  <tableColumns count="7">
    <tableColumn id="1" xr3:uid="{00000000-0010-0000-2200-000001000000}" name="YEAR"/>
    <tableColumn id="2" xr3:uid="{00000000-0010-0000-2200-000002000000}" name="TRUCKS, INCL PICKUPS - INVENTORY"/>
    <tableColumn id="3" xr3:uid="{00000000-0010-0000-2200-000003000000}" name="TRUCKS, INCL PICKUPS - OPERATIONS WITH INVENTORY"/>
    <tableColumn id="4" xr3:uid="{00000000-0010-0000-2200-000004000000}" name="TRUCKS, INCL PICKUPS, GE 5 YEARS OLD - INVENTORY"/>
    <tableColumn id="5" xr3:uid="{00000000-0010-0000-2200-000005000000}" name="TRUCKS, INCL PICKUPS, GE 5 YEARS OLD - OPERATIONS WITH INVENTORY"/>
    <tableColumn id="6" xr3:uid="{00000000-0010-0000-2200-000006000000}" name="TRUCKS, INCL PICKUPS, LT 5 YEARS OLD - INVENTORY"/>
    <tableColumn id="7" xr3:uid="{00000000-0010-0000-2200-000007000000}" name="TRUCKS, INCL PICKUPS, LT 5 YEARS OLD - OPERATIONS WITH INVENTORY"/>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_WATER" displayName="T_WATER" ref="A1:T4" totalsRowShown="0">
  <autoFilter ref="A1:T4" xr:uid="{00000000-0009-0000-0100-000024000000}"/>
  <tableColumns count="20">
    <tableColumn id="1" xr3:uid="{00000000-0010-0000-2300-000001000000}" name="YEAR"/>
    <tableColumn id="2" xr3:uid="{00000000-0010-0000-2300-000002000000}" name="WATER, IRRIGATION, RECLAIMED - WATER APPLIED, MEASURED IN ACRE FEET"/>
    <tableColumn id="3" xr3:uid="{00000000-0010-0000-2300-000003000000}" name="WATER, IRRIGATION, RECLAIMED, (FOR HORTICULTURE), UNDER PROTECTION - OPERATIONS WITH AREA IRRIGATED"/>
    <tableColumn id="4" xr3:uid="{00000000-0010-0000-2300-000004000000}" name="WATER, IRRIGATION, RECLAIMED, (FOR HORTICULTURE), UNDER PROTECTION - SQ FT IRRIGATED"/>
    <tableColumn id="5" xr3:uid="{00000000-0010-0000-2300-000005000000}" name="WATER, IRRIGATION, RECLAIMED, IN THE OPEN - ACRES IRRIGATED"/>
    <tableColumn id="6" xr3:uid="{00000000-0010-0000-2300-000006000000}" name="WATER, IRRIGATION, RECLAIMED, IN THE OPEN - OPERATIONS WITH AREA IRRIGATED"/>
    <tableColumn id="7" xr3:uid="{00000000-0010-0000-2300-000007000000}" name="WATER, IRRIGATION, RECLAIMED, SOURCE = MUNICIPAL - OPERATIONS WITH AREA IRRIGATED"/>
    <tableColumn id="8" xr3:uid="{00000000-0010-0000-2300-000008000000}" name="WATER, IRRIGATION, RECLAIMED, SOURCE = OTHER - OPERATIONS WITH AREA IRRIGATED"/>
    <tableColumn id="9" xr3:uid="{00000000-0010-0000-2300-000009000000}" name="WATER, IRRIGATION, RECYCLED, IN THE OPEN - ACRES IRRIGATED"/>
    <tableColumn id="10" xr3:uid="{00000000-0010-0000-2300-00000A000000}" name="WATER, IRRIGATION, RECYCLED, IN THE OPEN - OPERATIONS WITH AREA IRRIGATED"/>
    <tableColumn id="11" xr3:uid="{00000000-0010-0000-2300-00000B000000}" name="WATER, IRRIGATION, SOURCE = OFF FARM - EXPENSE, MEASURED IN $"/>
    <tableColumn id="12" xr3:uid="{00000000-0010-0000-2300-00000C000000}" name="WATER, IRRIGATION, SOURCE = OFF FARM - EXPENSE, MEASURED IN $ / 10,000 SQ FT IRRIGATED"/>
    <tableColumn id="13" xr3:uid="{00000000-0010-0000-2300-00000D000000}" name="WATER, IRRIGATION, SOURCE = OFF FARM - EXPENSE, MEASURED IN $ / ACRE FOOT"/>
    <tableColumn id="14" xr3:uid="{00000000-0010-0000-2300-00000E000000}" name="WATER, IRRIGATION, SOURCE = OFF FARM - EXPENSE, MEASURED IN $ / ACRE IRRIGATED"/>
    <tableColumn id="15" xr3:uid="{00000000-0010-0000-2300-00000F000000}" name="WATER, IRRIGATION, SOURCE = OFF FARM - OPERATIONS WITH EXPENSE"/>
    <tableColumn id="16" xr3:uid="{00000000-0010-0000-2300-000010000000}" name="WATER, IRRIGATION, SOURCE = OFF FARM, SUPPLIER = FEDERAL, (EXCL BUREAU OF RECLAMATION), (FOR HORTICULTURE), UNDER PROTECTION - OPERATIONS WITH WATER RECEIVED"/>
    <tableColumn id="17" xr3:uid="{00000000-0010-0000-2300-000011000000}" name="WATER, IRRIGATION, SOURCE = OFF FARM, SUPPLIER = FEDERAL, (EXCL BUREAU OF RECLAMATION), IN THE OPEN - OPERATIONS WITH WATER RECEIVED"/>
    <tableColumn id="18" xr3:uid="{00000000-0010-0000-2300-000012000000}" name="WATER, IRRIGATION, SOURCE = OFF FARM, SUPPLIER = FEDERAL, BUREAU OF RECLAMATION, IN THE OPEN - OPERATIONS WITH WATER RECEIVED"/>
    <tableColumn id="19" xr3:uid="{00000000-0010-0000-2300-000013000000}" name="WATER, IRRIGATION, SOURCE = OFF FARM, SUPPLIER = NON-FEDERAL, (FOR HORTICULTURE), UNDER PROTECTION - OPERATIONS WITH WATER RECEIVED"/>
    <tableColumn id="20" xr3:uid="{00000000-0010-0000-2300-000014000000}" name="WATER, IRRIGATION, SOURCE = OFF FARM, SUPPLIER = NON-FEDERAL, IN THE OPEN - OPERATIONS WITH WATER RECEIVED"/>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_WELLS" displayName="T_WELLS" ref="A1:V4" totalsRowShown="0">
  <autoFilter ref="A1:V4" xr:uid="{00000000-0009-0000-0100-000025000000}"/>
  <tableColumns count="22">
    <tableColumn id="1" xr3:uid="{00000000-0010-0000-2400-000001000000}" name="YEAR"/>
    <tableColumn id="2" xr3:uid="{00000000-0010-0000-2400-000002000000}" name="WELLS, USED FOR IRRIGATION - NUMBER OF WELLS"/>
    <tableColumn id="3" xr3:uid="{00000000-0010-0000-2400-000003000000}" name="WELLS, USED FOR IRRIGATION - OPERATIONS WITH WELLS"/>
    <tableColumn id="4" xr3:uid="{00000000-0010-0000-2400-000004000000}" name="WELLS, USED FOR IRRIGATION, FLOWING OR ARTESIAN - NUMBER OF WELLS"/>
    <tableColumn id="5" xr3:uid="{00000000-0010-0000-2400-000005000000}" name="WELLS, USED FOR IRRIGATION, FLOWING OR ARTESIAN - OPERATIONS WITH WELLS"/>
    <tableColumn id="6" xr3:uid="{00000000-0010-0000-2400-000006000000}" name="WELLS, USED FOR IRRIGATION, PUMPED - DEPTH TO BOWLS, MEASURED IN FEET"/>
    <tableColumn id="7" xr3:uid="{00000000-0010-0000-2400-000007000000}" name="WELLS, USED FOR IRRIGATION, PUMPED - DEPTH TO WATER, MEASURED IN FEET"/>
    <tableColumn id="8" xr3:uid="{00000000-0010-0000-2400-000008000000}" name="WELLS, USED FOR IRRIGATION, PUMPED - ENGINE SIZE, MEASURED IN HP"/>
    <tableColumn id="9" xr3:uid="{00000000-0010-0000-2400-000009000000}" name="WELLS, USED FOR IRRIGATION, PUMPED - NUMBER OF WELLS"/>
    <tableColumn id="10" xr3:uid="{00000000-0010-0000-2400-00000A000000}" name="WELLS, USED FOR IRRIGATION, PUMPED - OPERATING PRESSURE, MEASURED IN PSI"/>
    <tableColumn id="11" xr3:uid="{00000000-0010-0000-2400-00000B000000}" name="WELLS, USED FOR IRRIGATION, PUMPED - OPERATIONS WITH WELLS"/>
    <tableColumn id="12" xr3:uid="{00000000-0010-0000-2400-00000C000000}" name="WELLS, USED FOR IRRIGATION, PUMPED - PUMPING CAPACITY, MEASURED IN GPM"/>
    <tableColumn id="13" xr3:uid="{00000000-0010-0000-2400-00000D000000}" name="WELLS, USED FOR IRRIGATION, PUMPED - TIME OPERATED, MEASURED IN HOURS / YEAR"/>
    <tableColumn id="14" xr3:uid="{00000000-0010-0000-2400-00000E000000}" name="WELLS, USED FOR IRRIGATION, PUMPED - WELL DEPTH, MEASURED IN FEET"/>
    <tableColumn id="15" xr3:uid="{00000000-0010-0000-2400-00000F000000}" name="WELLS, USED FOR IRRIGATION, WITH BACKFLOW PREVENTION - NUMBER OF WELLS"/>
    <tableColumn id="16" xr3:uid="{00000000-0010-0000-2400-000010000000}" name="WELLS, USED FOR IRRIGATION, WITH BACKFLOW PREVENTION - OPERATIONS WITH WELLS"/>
    <tableColumn id="17" xr3:uid="{00000000-0010-0000-2400-000011000000}" name="WELLS, USED FOR IRRIGATION, WITH BACKFLOW PREVENTION, (FOR HORTICULTURE), UNDER PROTECTION - SQ FT IRRIGATED"/>
    <tableColumn id="18" xr3:uid="{00000000-0010-0000-2400-000012000000}" name="WELLS, USED FOR IRRIGATION, WITH BACKFLOW PREVENTION, IN THE OPEN - ACRES IRRIGATED"/>
    <tableColumn id="19" xr3:uid="{00000000-0010-0000-2400-000013000000}" name="WELLS, USED FOR IRRIGATION, WITH FLOW METERS - NUMBER OF WELLS"/>
    <tableColumn id="20" xr3:uid="{00000000-0010-0000-2400-000014000000}" name="WELLS, USED FOR IRRIGATION, WITH FLOW METERS - OPERATIONS WITH WELLS"/>
    <tableColumn id="21" xr3:uid="{00000000-0010-0000-2400-000015000000}" name="WELLS, USED FOR IRRIGATION, WITH FLOW METERS, (FOR HORTICULTURE), UNDER PROTECTION - SQ FT IRRIGATED"/>
    <tableColumn id="22" xr3:uid="{00000000-0010-0000-2400-000016000000}" name="WELLS, USED FOR IRRIGATION, WITH FLOW METERS, IN THE OPEN - ACRES IRRIGATED"/>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ANIMAL_TOTALS" displayName="T_ANIMAL_TOTALS" ref="A1:J7" totalsRowShown="0">
  <autoFilter ref="A1:J7" xr:uid="{00000000-0009-0000-0100-000003000000}"/>
  <tableColumns count="10">
    <tableColumn id="1" xr3:uid="{00000000-0010-0000-0200-000001000000}" name="YEAR"/>
    <tableColumn id="2" xr3:uid="{00000000-0010-0000-0200-000002000000}" name="ANIMAL TOTALS - EXPENSE, MEASURED IN $"/>
    <tableColumn id="3" xr3:uid="{00000000-0010-0000-0200-000003000000}" name="ANIMAL TOTALS - EXPENSE, MEASURED IN PCT OF OPERATING EXPENSES"/>
    <tableColumn id="4" xr3:uid="{00000000-0010-0000-0200-000004000000}" name="ANIMAL TOTALS - OPERATIONS WITH EXPENSE"/>
    <tableColumn id="5" xr3:uid="{00000000-0010-0000-0200-000005000000}" name="ANIMAL TOTALS, (EXCL BREEDING) - EXPENSE, MEASURED IN $"/>
    <tableColumn id="6" xr3:uid="{00000000-0010-0000-0200-000006000000}" name="ANIMAL TOTALS, (EXCL BREEDING) - EXPENSE, MEASURED IN PCT OF OPERATING EXPENSES"/>
    <tableColumn id="7" xr3:uid="{00000000-0010-0000-0200-000007000000}" name="ANIMAL TOTALS, (EXCL BREEDING) - OPERATIONS WITH EXPENSE"/>
    <tableColumn id="8" xr3:uid="{00000000-0010-0000-0200-000008000000}" name="ANIMAL TOTALS, BREEDING - EXPENSE, MEASURED IN $"/>
    <tableColumn id="9" xr3:uid="{00000000-0010-0000-0200-000009000000}" name="ANIMAL TOTALS, BREEDING - EXPENSE, MEASURED IN PCT OF OPERATING EXPENSES"/>
    <tableColumn id="10" xr3:uid="{00000000-0010-0000-0200-00000A000000}" name="ANIMAL TOTALS, BREEDING - OPERATIONS WITH EXPENS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CCC_LOANS" displayName="T_CCC_LOANS" ref="A1:F3" totalsRowShown="0">
  <autoFilter ref="A1:F3" xr:uid="{00000000-0009-0000-0100-000004000000}"/>
  <tableColumns count="6">
    <tableColumn id="1" xr3:uid="{00000000-0010-0000-0300-000001000000}" name="YEAR"/>
    <tableColumn id="2" xr3:uid="{00000000-0010-0000-0300-000002000000}" name="CCC LOANS - OPERATIONS WITH RECEIPTS"/>
    <tableColumn id="3" xr3:uid="{00000000-0010-0000-0300-000003000000}" name="CCC LOANS - OPERATIONS WITH REPAYMENTS"/>
    <tableColumn id="4" xr3:uid="{00000000-0010-0000-0300-000004000000}" name="CCC LOANS - RECEIPTS, MEASURED IN $"/>
    <tableColumn id="5" xr3:uid="{00000000-0010-0000-0300-000005000000}" name="CCC LOANS - RECEIPTS, MEASURED IN $ / OPERATION"/>
    <tableColumn id="6" xr3:uid="{00000000-0010-0000-0300-000006000000}" name="CCC LOANS - REPAYMENTS, MEASURED IN $"/>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CHEMICAL_TOTALS" displayName="T_CHEMICAL_TOTALS" ref="A1:F11" totalsRowShown="0">
  <autoFilter ref="A1:F11" xr:uid="{00000000-0009-0000-0100-000005000000}"/>
  <tableColumns count="6">
    <tableColumn id="1" xr3:uid="{00000000-0010-0000-0400-000001000000}" name="YEAR"/>
    <tableColumn id="2" xr3:uid="{00000000-0010-0000-0400-000002000000}" name="CHEMICAL TOTALS - EXPENSE, MEASURED IN $"/>
    <tableColumn id="3" xr3:uid="{00000000-0010-0000-0400-000003000000}" name="CHEMICAL TOTALS - EXPENSE, MEASURED IN PCT OF OPERATING EXPENSES"/>
    <tableColumn id="4" xr3:uid="{00000000-0010-0000-0400-000004000000}" name="CHEMICAL TOTALS - OPERATIONS WITH EXPENSE"/>
    <tableColumn id="5" xr3:uid="{00000000-0010-0000-0400-000005000000}" name="CHEMICAL TOTALS, (FOR HORTICULTURE) - EXPENSE, MEASURED IN $"/>
    <tableColumn id="6" xr3:uid="{00000000-0010-0000-0400-000006000000}" name="CHEMICAL TOTALS, (FOR HORTICULTURE) - OPERATIONS WITH EXPENSE"/>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COMMODITY_TOTALS" displayName="T_COMMODITY_TOTALS" ref="A1:AV9" totalsRowShown="0">
  <autoFilter ref="A1:AV9" xr:uid="{00000000-0009-0000-0100-000006000000}"/>
  <tableColumns count="48">
    <tableColumn id="1" xr3:uid="{00000000-0010-0000-0500-000001000000}" name="YEAR"/>
    <tableColumn id="2" xr3:uid="{00000000-0010-0000-0500-000002000000}" name="COMMODITY TOTALS - OPERATIONS WITH SALES"/>
    <tableColumn id="3" xr3:uid="{00000000-0010-0000-0500-000003000000}" name="COMMODITY TOTALS - SALES, MEASURED IN $"/>
    <tableColumn id="4" xr3:uid="{00000000-0010-0000-0500-000004000000}" name="COMMODITY TOTALS - SALES, MEASURED IN $ / OPERATION"/>
    <tableColumn id="5" xr3:uid="{00000000-0010-0000-0500-000005000000}" name="COMMODITY TOTALS - SALES, MEASURED IN PCT OF FARM OPERATIONS"/>
    <tableColumn id="6" xr3:uid="{00000000-0010-0000-0500-000006000000}" name="COMMODITY TOTALS - SALES, MEASURED IN PCT OF FARM SALES"/>
    <tableColumn id="7" xr3:uid="{00000000-0010-0000-0500-000007000000}" name="COMMODITY TOTALS, DIRECTLY MARKETED FOR HUMAN CONSUMPTION - OPERATIONS WITH SALES"/>
    <tableColumn id="8" xr3:uid="{00000000-0010-0000-0500-000008000000}" name="COMMODITY TOTALS, DIRECTLY MARKETED FOR HUMAN CONSUMPTION - SALES, MEASURED IN $"/>
    <tableColumn id="9" xr3:uid="{00000000-0010-0000-0500-000009000000}" name="COMMODITY TOTALS, INCL GOVT PROGRAMS - OPERATIONS WITH RECEIPTS"/>
    <tableColumn id="10" xr3:uid="{00000000-0010-0000-0500-00000A000000}" name="COMMODITY TOTALS, INCL GOVT PROGRAMS - RECEIPTS, MEASURED IN $"/>
    <tableColumn id="11" xr3:uid="{00000000-0010-0000-0500-00000B000000}" name="COMMODITY TOTALS, INCL GOVT PROGRAMS - RECEIPTS, MEASURED IN $ / OPERATION"/>
    <tableColumn id="12" xr3:uid="{00000000-0010-0000-0500-00000C000000}" name="COMMODITY TOTALS, INCL VALUE-ADDED, DIRECTLY MARKETED FOR HUMAN CONSUMPTION - OPERATIONS WITH SALES"/>
    <tableColumn id="13" xr3:uid="{00000000-0010-0000-0500-00000D000000}" name="COMMODITY TOTALS, INCL VALUE-ADDED, DIRECTLY MARKETED FOR HUMAN CONSUMPTION - SALES, MEASURED IN $"/>
    <tableColumn id="14" xr3:uid="{00000000-0010-0000-0500-00000E000000}" name="COMMODITY TOTALS, INCL VALUE-ADDED, DIRECTLY MARKETED FOR HUMAN CONSUMPTION, CONSUMERS - OPERATIONS WITH SALES"/>
    <tableColumn id="15" xr3:uid="{00000000-0010-0000-0500-00000F000000}" name="COMMODITY TOTALS, INCL VALUE-ADDED, DIRECTLY MARKETED FOR HUMAN CONSUMPTION, CONSUMERS - SALES, MEASURED IN $"/>
    <tableColumn id="16" xr3:uid="{00000000-0010-0000-0500-000010000000}" name="COMMODITY TOTALS, INCL VALUE-ADDED, RETAIL, DIRECTLY MARKETED, HUMAN CONSUMPTION - OPERATIONS WITH SALES"/>
    <tableColumn id="17" xr3:uid="{00000000-0010-0000-0500-000011000000}" name="COMMODITY TOTALS, INCL VALUE-ADDED, RETAIL, DIRECTLY MARKETED, HUMAN CONSUMPTION - SALES, MEASURED IN $"/>
    <tableColumn id="18" xr3:uid="{00000000-0010-0000-0500-000012000000}" name="COMMODITY TOTALS, INCL VALUE-ADDED, RETAIL, DIRECTLY MARKETED, HUMAN CONSUMPTION - SALES, MEASURED IN $ / OPERATION"/>
    <tableColumn id="19" xr3:uid="{00000000-0010-0000-0500-000013000000}" name="COMMODITY TOTALS, INCL VALUE-ADDED, RETAIL, DIRECTLY MARKETED, HUMAN CONSUMPTION - SALES, MEASURED IN PCT OF FARM OPERATIONS"/>
    <tableColumn id="20" xr3:uid="{00000000-0010-0000-0500-000014000000}" name="COMMODITY TOTALS, INCL VALUE-ADDED, RETAIL, DIRECTLY MARKETED, HUMAN CONSUMPTION - SALES, MEASURED IN PCT OF FARM SALES"/>
    <tableColumn id="21" xr3:uid="{00000000-0010-0000-0500-000015000000}" name="COMMODITY TOTALS, INCL VALUE-ADDED, WHOLESALE, DIRECT TO RETAILERS &amp; INSTITUTIONS &amp; FOOD HUBS, LOCAL OR REGIONALLY BRANDED PRODUCTS, HUMAN CONSUMPTION - OPERATIONS WITH SALES"/>
    <tableColumn id="22" xr3:uid="{00000000-0010-0000-0500-000016000000}" name="COMMODITY TOTALS, INCL VALUE-ADDED, WHOLESALE, DIRECT TO RETAILERS &amp; INSTITUTIONS &amp; FOOD HUBS, LOCAL OR REGIONALLY BRANDED PRODUCTS, HUMAN CONSUMPTION - SALES, MEASURED IN $"/>
    <tableColumn id="23" xr3:uid="{00000000-0010-0000-0500-000017000000}" name="COMMODITY TOTALS, INCL VALUE-ADDED, WHOLESALE, DIRECT TO RETAILERS &amp; INSTITUTIONS &amp; FOOD HUBS, LOCAL OR REGIONALLY BRANDED PRODUCTS, HUMAN CONSUMPTION - SALES, MEASURED IN $ / OPERATION"/>
    <tableColumn id="24" xr3:uid="{00000000-0010-0000-0500-000018000000}" name="COMMODITY TOTALS, INCL VALUE-ADDED, WHOLESALE, DIRECT TO RETAILERS &amp; INSTITUTIONS &amp; FOOD HUBS, LOCAL OR REGIONALLY BRANDED PRODUCTS, HUMAN CONSUMPTION - SALES, MEASURED IN PCT OF FARM OPERATIONS"/>
    <tableColumn id="25" xr3:uid="{00000000-0010-0000-0500-000019000000}" name="COMMODITY TOTALS, INCL VALUE-ADDED, WHOLESALE, DIRECT TO RETAILERS &amp; INSTITUTIONS &amp; FOOD HUBS, LOCAL OR REGIONALLY BRANDED PRODUCTS, HUMAN CONSUMPTION - SALES, MEASURED IN PCT OF FARM SALES"/>
    <tableColumn id="26" xr3:uid="{00000000-0010-0000-0500-00001A000000}" name="COMMODITY TOTALS, LANDLORD SHARE - OPERATIONS WITH SALES"/>
    <tableColumn id="27" xr3:uid="{00000000-0010-0000-0500-00001B000000}" name="COMMODITY TOTALS, LANDLORD SHARE - SALES, MEASURED IN $"/>
    <tableColumn id="28" xr3:uid="{00000000-0010-0000-0500-00001C000000}" name="COMMODITY TOTALS, LANDLORD SHARE - SALES, MEASURED IN PCT OF FARM OPERATIONS"/>
    <tableColumn id="29" xr3:uid="{00000000-0010-0000-0500-00001D000000}" name="COMMODITY TOTALS, LANDLORD SHARE - SALES, MEASURED IN PCT OF FARM SALES"/>
    <tableColumn id="30" xr3:uid="{00000000-0010-0000-0500-00001E000000}" name="COMMODITY TOTALS, PRODUCED AND SOLD VALUE-ADDED PRODUCTS - OPERATIONS WITH SALES"/>
    <tableColumn id="31" xr3:uid="{00000000-0010-0000-0500-00001F000000}" name="COMMODITY TOTALS, PRODUCED AND SOLD VALUE-ADDED PRODUCTS - SALES, MEASURED IN $"/>
    <tableColumn id="32" xr3:uid="{00000000-0010-0000-0500-000020000000}" name="COMMODITY TOTALS, PRODUCED AND SOLD VALUE-ADDED PRODUCTS - SALES, MEASURED IN $ / OPERATION"/>
    <tableColumn id="33" xr3:uid="{00000000-0010-0000-0500-000021000000}" name="COMMODITY TOTALS, PRODUCED AND SOLD VALUE-ADDED PRODUCTS - SALES, MEASURED IN PCT OF FARM OPERATIONS"/>
    <tableColumn id="34" xr3:uid="{00000000-0010-0000-0500-000022000000}" name="COMMODITY TOTALS, PRODUCED AND SOLD VALUE-ADDED PRODUCTS - SALES, MEASURED IN PCT OF FARM SALES"/>
    <tableColumn id="35" xr3:uid="{00000000-0010-0000-0500-000023000000}" name="COMMODITY TOTALS, PRODUCTION CONTRACT - DELIVERED VALUE, MEASURED IN $"/>
    <tableColumn id="36" xr3:uid="{00000000-0010-0000-0500-000024000000}" name="COMMODITY TOTALS, PRODUCTION CONTRACT - OPERATIONS WITH DELIVERED VALUE"/>
    <tableColumn id="37" xr3:uid="{00000000-0010-0000-0500-000025000000}" name="COMMODITY TOTALS, PRODUCTION CONTRACT - OPERATIONS WITH RECEIPTS"/>
    <tableColumn id="38" xr3:uid="{00000000-0010-0000-0500-000026000000}" name="COMMODITY TOTALS, PRODUCTION CONTRACT - RECEIPTS, MEASURED IN $"/>
    <tableColumn id="39" xr3:uid="{00000000-0010-0000-0500-000027000000}" name="COMMODITY TOTALS, RETAIL, COMMUNITY SUPPORTED AG - OPERATIONS WITH SALES"/>
    <tableColumn id="40" xr3:uid="{00000000-0010-0000-0500-000028000000}" name="COMMODITY TOTALS, RETAIL, HUMAN CONSUMPTION - OPERATIONS WITH SALES"/>
    <tableColumn id="41" xr3:uid="{00000000-0010-0000-0500-000029000000}" name="COMMODITY TOTALS, RETAIL, HUMAN CONSUMPTION - SALES, MEASURED IN $"/>
    <tableColumn id="42" xr3:uid="{00000000-0010-0000-0500-00002A000000}" name="COMMODITY TOTALS, RETAIL, HUMAN CONSUMPTION - SALES, MEASURED IN $ / OPERATION"/>
    <tableColumn id="43" xr3:uid="{00000000-0010-0000-0500-00002B000000}" name="COMMODITY TOTALS, RETAIL, HUMAN CONSUMPTION - SALES, MEASURED IN PCT OF FARM OPERATIONS"/>
    <tableColumn id="44" xr3:uid="{00000000-0010-0000-0500-00002C000000}" name="COMMODITY TOTALS, RETAIL, HUMAN CONSUMPTION - SALES, MEASURED IN PCT OF FARM SALES"/>
    <tableColumn id="45" xr3:uid="{00000000-0010-0000-0500-00002D000000}" name="COMMODITY TOTALS, VALUE-ADDED PRODUCTS - OPERATIONS WITH SALES"/>
    <tableColumn id="46" xr3:uid="{00000000-0010-0000-0500-00002E000000}" name="COMMODITY TOTALS, VALUE-ADDED, DIRECTLY MARKETED FOR HUMAN CONSUMPTION - OPERATIONS WITH SALES"/>
    <tableColumn id="47" xr3:uid="{00000000-0010-0000-0500-00002F000000}" name="COMMODITY TOTALS, VALUE-ADDED, DIRECTLY MARKETED FOR HUMAN CONSUMPTION - SALES, MEASURED IN $"/>
    <tableColumn id="48" xr3:uid="{00000000-0010-0000-0500-000030000000}" name="COMMODITY TOTALS, WHOLESALE, DIRECT TO RETAILER - OPERATIONS WITH SALES"/>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DEPRECIATION" displayName="T_DEPRECIATION" ref="A1:D6" totalsRowShown="0">
  <autoFilter ref="A1:D6" xr:uid="{00000000-0009-0000-0100-000007000000}"/>
  <tableColumns count="4">
    <tableColumn id="1" xr3:uid="{00000000-0010-0000-0600-000001000000}" name="YEAR"/>
    <tableColumn id="2" xr3:uid="{00000000-0010-0000-0600-000002000000}" name="DEPRECIATION - EXPENSE, MEASURED IN $"/>
    <tableColumn id="3" xr3:uid="{00000000-0010-0000-0600-000003000000}" name="DEPRECIATION - EXPENSE, MEASURED IN PCT OF OPERATING EXPENSES"/>
    <tableColumn id="4" xr3:uid="{00000000-0010-0000-0600-000004000000}" name="DEPRECIATION - OPERATIONS WITH EXPENSE"/>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ENERGY" displayName="T_ENERGY" ref="A1:AS9" totalsRowShown="0">
  <autoFilter ref="A1:AS9" xr:uid="{00000000-0009-0000-0100-000008000000}"/>
  <tableColumns count="45">
    <tableColumn id="1" xr3:uid="{00000000-0010-0000-0700-000001000000}" name="YEAR"/>
    <tableColumn id="2" xr3:uid="{00000000-0010-0000-0700-000002000000}" name="ENERGY - OPERATIONS WITH PRODUCTION"/>
    <tableColumn id="3" xr3:uid="{00000000-0010-0000-0700-000003000000}" name="ENERGY, IRRIGATION, ON FARM PUMPING - EXPENSE, MEASURED IN $"/>
    <tableColumn id="4" xr3:uid="{00000000-0010-0000-0700-000004000000}" name="ENERGY, IRRIGATION, ON FARM PUMPING - NUMBER OF PUMPS"/>
    <tableColumn id="5" xr3:uid="{00000000-0010-0000-0700-000005000000}" name="ENERGY, IRRIGATION, ON FARM PUMPING - OPERATIONS WITH PUMPS"/>
    <tableColumn id="6" xr3:uid="{00000000-0010-0000-0700-000006000000}" name="ENERGY, IRRIGATION, ON FARM PUMPING, DIESEL &amp; BIODIESEL - EXPENSE, MEASURED IN $"/>
    <tableColumn id="7" xr3:uid="{00000000-0010-0000-0700-000007000000}" name="ENERGY, IRRIGATION, ON FARM PUMPING, DIESEL &amp; BIODIESEL - NUMBER OF PUMPS"/>
    <tableColumn id="8" xr3:uid="{00000000-0010-0000-0700-000008000000}" name="ENERGY, IRRIGATION, ON FARM PUMPING, DIESEL &amp; BIODIESEL - OPERATIONS WITH PUMPS"/>
    <tableColumn id="9" xr3:uid="{00000000-0010-0000-0700-000009000000}" name="ENERGY, IRRIGATION, ON FARM PUMPING, ELECTRICITY - EXPENSE, MEASURED IN $"/>
    <tableColumn id="10" xr3:uid="{00000000-0010-0000-0700-00000A000000}" name="ENERGY, IRRIGATION, ON FARM PUMPING, ELECTRICITY - NUMBER OF PUMPS"/>
    <tableColumn id="11" xr3:uid="{00000000-0010-0000-0700-00000B000000}" name="ENERGY, IRRIGATION, ON FARM PUMPING, ELECTRICITY - OPERATIONS WITH PUMPS"/>
    <tableColumn id="12" xr3:uid="{00000000-0010-0000-0700-00000C000000}" name="ENERGY, IRRIGATION, ON FARM PUMPING, GASOLINE &amp; ETHANOL BLENDS - EXPENSE, MEASURED IN $"/>
    <tableColumn id="13" xr3:uid="{00000000-0010-0000-0700-00000D000000}" name="ENERGY, IRRIGATION, ON FARM PUMPING, GASOLINE &amp; ETHANOL BLENDS - NUMBER OF PUMPS"/>
    <tableColumn id="14" xr3:uid="{00000000-0010-0000-0700-00000E000000}" name="ENERGY, IRRIGATION, ON FARM PUMPING, GASOLINE &amp; ETHANOL BLENDS - OPERATIONS WITH PUMPS"/>
    <tableColumn id="15" xr3:uid="{00000000-0010-0000-0700-00000F000000}" name="ENERGY, RENEWABLE - NUMBER OF OPERATIONS"/>
    <tableColumn id="16" xr3:uid="{00000000-0010-0000-0700-000010000000}" name="ENERGY, RENEWABLE, BIODIESEL SYSTEMS - NUMBER OF OPERATIONS"/>
    <tableColumn id="17" xr3:uid="{00000000-0010-0000-0700-000011000000}" name="ENERGY, RENEWABLE, ETHANOL SYSTEMS - NUMBER OF OPERATIONS"/>
    <tableColumn id="18" xr3:uid="{00000000-0010-0000-0700-000012000000}" name="ENERGY, RENEWABLE, GEOEXCHANGE SYSTEMS - NUMBER OF OPERATIONS"/>
    <tableColumn id="19" xr3:uid="{00000000-0010-0000-0700-000013000000}" name="ENERGY, RENEWABLE, HARVEST BIOMASS FOR PRODUCTION - NUMBER OF OPERATIONS"/>
    <tableColumn id="20" xr3:uid="{00000000-0010-0000-0700-000014000000}" name="ENERGY, RENEWABLE, METHANE DIGESTERS - OPERATIONS WITH DEVICES"/>
    <tableColumn id="21" xr3:uid="{00000000-0010-0000-0700-000015000000}" name="ENERGY, RENEWABLE, OTHER SYSTEMS - NUMBER OF OPERATIONS"/>
    <tableColumn id="22" xr3:uid="{00000000-0010-0000-0700-000016000000}" name="ENERGY, RENEWABLE, OWNED, FEDERAL FUNDING - OPERATIONS WITH RECEIPTS"/>
    <tableColumn id="23" xr3:uid="{00000000-0010-0000-0700-000017000000}" name="ENERGY, RENEWABLE, OWNED, PERFORMED ENERGY AUDITS - NUMBER OF OPERATIONS"/>
    <tableColumn id="24" xr3:uid="{00000000-0010-0000-0700-000018000000}" name="ENERGY, RENEWABLE, OWNED, UTILITY BILLS - SAVINGS, MEASURED IN $ / OPERATION"/>
    <tableColumn id="25" xr3:uid="{00000000-0010-0000-0700-000019000000}" name="ENERGY, RENEWABLE, SMALL HYDRO SYSTEMS - NUMBER OF OPERATIONS"/>
    <tableColumn id="26" xr3:uid="{00000000-0010-0000-0700-00001A000000}" name="ENERGY, RENEWABLE, SOLAR PANELS - OPERATIONS WITH DEVICES"/>
    <tableColumn id="27" xr3:uid="{00000000-0010-0000-0700-00001B000000}" name="ENERGY, RENEWABLE, SOLAR PANELS, 6 TO 10 YEARS OLD, OWNED - NUMBER OF DEVICES"/>
    <tableColumn id="28" xr3:uid="{00000000-0010-0000-0700-00001C000000}" name="ENERGY, RENEWABLE, SOLAR PANELS, GT 10 YEARS OLD, OWNED - NUMBER OF DEVICES"/>
    <tableColumn id="29" xr3:uid="{00000000-0010-0000-0700-00001D000000}" name="ENERGY, RENEWABLE, SOLAR PANELS, LE 5 YEARS OLD, OWNED - NUMBER OF DEVICES"/>
    <tableColumn id="30" xr3:uid="{00000000-0010-0000-0700-00001E000000}" name="ENERGY, RENEWABLE, SOLAR PANELS, OWNED - OPERATIONS WITH DEVICES"/>
    <tableColumn id="31" xr3:uid="{00000000-0010-0000-0700-00001F000000}" name="ENERGY, RENEWABLE, SOLAR PANELS, OWNED, INSTALLATION - EXPENSE, MEASURED IN $ / OPERATION"/>
    <tableColumn id="32" xr3:uid="{00000000-0010-0000-0700-000020000000}" name="ENERGY, RENEWABLE, SOLAR PANELS, OWNED, INSTALLATION, FUNDED BY OUTSIDE SOURCES - EXPENSE, MEASURED IN PCT OF EXPENSE"/>
    <tableColumn id="33" xr3:uid="{00000000-0010-0000-0700-000021000000}" name="ENERGY, RENEWABLE, SOLAR PANELS, PHOTOVOLTAIC, OWNED - CAPACITY, MEASURED IN WATTS / OPERATION"/>
    <tableColumn id="34" xr3:uid="{00000000-0010-0000-0700-000022000000}" name="ENERGY, RENEWABLE, SOLAR PANELS, PHOTOVOLTAIC, OWNED - OPERATIONS WITH DEVICES"/>
    <tableColumn id="35" xr3:uid="{00000000-0010-0000-0700-000023000000}" name="ENERGY, RENEWABLE, SOLAR PANELS, THERMAL, OWNED - OPERATIONS WITH DEVICES"/>
    <tableColumn id="36" xr3:uid="{00000000-0010-0000-0700-000024000000}" name="ENERGY, RENEWABLE, WIND RIGHTS, RENTED TO OTHERS - NUMBER OF OPERATIONS"/>
    <tableColumn id="37" xr3:uid="{00000000-0010-0000-0700-000025000000}" name="ENERGY, RENEWABLE, WIND TURBINES &amp; METHANE DIGESTERS &amp; SOLAR PANELS, OWNED - NUMBER OF OPERATIONS"/>
    <tableColumn id="38" xr3:uid="{00000000-0010-0000-0700-000026000000}" name="ENERGY, RENEWABLE, WIND TURBINES - OPERATIONS WITH DEVICES"/>
    <tableColumn id="39" xr3:uid="{00000000-0010-0000-0700-000027000000}" name="ENERGY, RENEWABLE, WIND TURBINES, LE 100 KW, 6 TO 10 YEARS OLD, OWNED - NUMBER OF DEVICES"/>
    <tableColumn id="40" xr3:uid="{00000000-0010-0000-0700-000028000000}" name="ENERGY, RENEWABLE, WIND TURBINES, LE 100 KW, GT 10 YEARS OLD, OWNED - NUMBER OF DEVICES"/>
    <tableColumn id="41" xr3:uid="{00000000-0010-0000-0700-000029000000}" name="ENERGY, RENEWABLE, WIND TURBINES, LE 100 KW, LE 5 YEARS OLD, OWNED - NUMBER OF DEVICES"/>
    <tableColumn id="42" xr3:uid="{00000000-0010-0000-0700-00002A000000}" name="ENERGY, RENEWABLE, WIND TURBINES, LE 100 KW, OWNED - CAPACITY, MEASURED IN KILOWATTS / TURBINE"/>
    <tableColumn id="43" xr3:uid="{00000000-0010-0000-0700-00002B000000}" name="ENERGY, RENEWABLE, WIND TURBINES, LE 100 KW, OWNED - NUMBER OF DEVICES"/>
    <tableColumn id="44" xr3:uid="{00000000-0010-0000-0700-00002C000000}" name="ENERGY, RENEWABLE, WIND TURBINES, LE 100 KW, OWNED - OPERATIONS WITH DEVICES"/>
    <tableColumn id="45" xr3:uid="{00000000-0010-0000-0700-00002D000000}" name="ENERGY, RENEWABLE, WIND TURBINES, LE 100 KW, OWNED, INSTALLATION - EXPENSE, MEASURED IN $ / TURBIN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48"/>
  <sheetViews>
    <sheetView tabSelected="1" zoomScaleNormal="100" workbookViewId="0">
      <selection activeCell="H15" sqref="H15"/>
    </sheetView>
  </sheetViews>
  <sheetFormatPr defaultColWidth="8.7109375" defaultRowHeight="15" x14ac:dyDescent="0.25"/>
  <cols>
    <col min="1" max="1" width="15" style="3" bestFit="1" customWidth="1"/>
    <col min="2" max="2" width="40" style="3" customWidth="1"/>
    <col min="3" max="3" width="16" style="3" customWidth="1"/>
    <col min="4" max="4" width="28" style="3" customWidth="1"/>
    <col min="5" max="16384" width="8.7109375" style="3"/>
  </cols>
  <sheetData>
    <row r="1" spans="1:4" x14ac:dyDescent="0.25">
      <c r="A1" s="7" t="s">
        <v>613</v>
      </c>
      <c r="B1" s="7" t="s">
        <v>622</v>
      </c>
      <c r="C1" s="8"/>
      <c r="D1" s="8"/>
    </row>
    <row r="2" spans="1:4" x14ac:dyDescent="0.25">
      <c r="A2" s="7" t="s">
        <v>614</v>
      </c>
      <c r="B2" s="7" t="s">
        <v>615</v>
      </c>
      <c r="C2" s="8"/>
      <c r="D2" s="8"/>
    </row>
    <row r="3" spans="1:4" x14ac:dyDescent="0.25">
      <c r="A3" s="7" t="s">
        <v>616</v>
      </c>
      <c r="B3" s="7" t="s">
        <v>617</v>
      </c>
      <c r="C3" s="8"/>
      <c r="D3" s="8"/>
    </row>
    <row r="4" spans="1:4" x14ac:dyDescent="0.25">
      <c r="A4" s="7" t="s">
        <v>624</v>
      </c>
      <c r="B4" s="7" t="s">
        <v>628</v>
      </c>
      <c r="C4" s="13"/>
      <c r="D4" s="13"/>
    </row>
    <row r="5" spans="1:4" x14ac:dyDescent="0.25">
      <c r="A5" s="7" t="s">
        <v>625</v>
      </c>
      <c r="B5" s="7" t="s">
        <v>626</v>
      </c>
      <c r="C5" s="13"/>
      <c r="D5" s="13"/>
    </row>
    <row r="7" spans="1:4" x14ac:dyDescent="0.25">
      <c r="A7" s="9" t="s">
        <v>619</v>
      </c>
      <c r="B7" s="4" t="s">
        <v>623</v>
      </c>
      <c r="C7" s="4" t="s">
        <v>621</v>
      </c>
      <c r="D7" s="4" t="s">
        <v>0</v>
      </c>
    </row>
    <row r="8" spans="1:4" x14ac:dyDescent="0.25">
      <c r="A8" s="10">
        <v>1</v>
      </c>
      <c r="B8" s="5" t="str">
        <f>HYPERLINK("#'AG LAND'!A1","AG LAND")</f>
        <v>AG LAND</v>
      </c>
      <c r="C8" s="6" t="s">
        <v>1</v>
      </c>
      <c r="D8" s="6" t="s">
        <v>2</v>
      </c>
    </row>
    <row r="9" spans="1:4" x14ac:dyDescent="0.25">
      <c r="A9" s="10">
        <v>2</v>
      </c>
      <c r="B9" s="5" t="str">
        <f>HYPERLINK("#'AG SERVICES'!A1","AG SERVICES")</f>
        <v>AG SERVICES</v>
      </c>
      <c r="C9" s="6" t="s">
        <v>1</v>
      </c>
      <c r="D9" s="6" t="s">
        <v>3</v>
      </c>
    </row>
    <row r="10" spans="1:4" x14ac:dyDescent="0.25">
      <c r="A10" s="10">
        <v>3</v>
      </c>
      <c r="B10" s="5" t="str">
        <f>HYPERLINK("#'ANIMAL TOTALS'!A1","ANIMAL TOTALS")</f>
        <v>ANIMAL TOTALS</v>
      </c>
      <c r="C10" s="6" t="s">
        <v>4</v>
      </c>
      <c r="D10" s="6" t="s">
        <v>3</v>
      </c>
    </row>
    <row r="11" spans="1:4" x14ac:dyDescent="0.25">
      <c r="A11" s="10">
        <v>4</v>
      </c>
      <c r="B11" s="5" t="str">
        <f>HYPERLINK("#'CCC LOANS'!A1","CCC LOANS")</f>
        <v>CCC LOANS</v>
      </c>
      <c r="C11" s="6" t="s">
        <v>5</v>
      </c>
      <c r="D11" s="6" t="s">
        <v>6</v>
      </c>
    </row>
    <row r="12" spans="1:4" x14ac:dyDescent="0.25">
      <c r="A12" s="10">
        <v>5</v>
      </c>
      <c r="B12" s="5" t="str">
        <f>HYPERLINK("#'CHEMICAL TOTALS'!A1","CHEMICAL TOTALS")</f>
        <v>CHEMICAL TOTALS</v>
      </c>
      <c r="C12" s="6" t="s">
        <v>1</v>
      </c>
      <c r="D12" s="6" t="s">
        <v>3</v>
      </c>
    </row>
    <row r="13" spans="1:4" x14ac:dyDescent="0.25">
      <c r="A13" s="10">
        <v>6</v>
      </c>
      <c r="B13" s="5" t="str">
        <f>HYPERLINK("#'COMMODITY TOTALS'!A1","COMMODITY TOTALS")</f>
        <v>COMMODITY TOTALS</v>
      </c>
      <c r="C13" s="6" t="s">
        <v>4</v>
      </c>
      <c r="D13" s="6" t="s">
        <v>6</v>
      </c>
    </row>
    <row r="14" spans="1:4" x14ac:dyDescent="0.25">
      <c r="A14" s="10">
        <v>7</v>
      </c>
      <c r="B14" s="5" t="str">
        <f>HYPERLINK("#'DEPRECIATION'!A1","DEPRECIATION")</f>
        <v>DEPRECIATION</v>
      </c>
      <c r="C14" s="6" t="s">
        <v>7</v>
      </c>
      <c r="D14" s="6" t="s">
        <v>3</v>
      </c>
    </row>
    <row r="15" spans="1:4" x14ac:dyDescent="0.25">
      <c r="A15" s="10">
        <v>8</v>
      </c>
      <c r="B15" s="5" t="str">
        <f>HYPERLINK("#'ENERGY'!A1","ENERGY")</f>
        <v>ENERGY</v>
      </c>
      <c r="C15" s="6" t="s">
        <v>8</v>
      </c>
      <c r="D15" s="6" t="s">
        <v>9</v>
      </c>
    </row>
    <row r="16" spans="1:4" x14ac:dyDescent="0.25">
      <c r="A16" s="10">
        <v>9</v>
      </c>
      <c r="B16" s="5" t="str">
        <f>HYPERLINK("#'EXPENSE TOTALS'!A1","EXPENSE TOTALS")</f>
        <v>EXPENSE TOTALS</v>
      </c>
      <c r="C16" s="6" t="s">
        <v>1</v>
      </c>
      <c r="D16" s="6" t="s">
        <v>3</v>
      </c>
    </row>
    <row r="17" spans="1:4" x14ac:dyDescent="0.25">
      <c r="A17" s="10">
        <v>10</v>
      </c>
      <c r="B17" s="5" t="str">
        <f>HYPERLINK("#'FACILITIES &amp; EQUIPMENT'!A1","FACILITIES &amp; EQUIPMENT")</f>
        <v>FACILITIES &amp; EQUIPMENT</v>
      </c>
      <c r="C17" s="6" t="s">
        <v>10</v>
      </c>
      <c r="D17" s="6" t="s">
        <v>11</v>
      </c>
    </row>
    <row r="18" spans="1:4" x14ac:dyDescent="0.25">
      <c r="A18" s="10">
        <v>11</v>
      </c>
      <c r="B18" s="5" t="str">
        <f>HYPERLINK("#'FARM OPERATIONS'!A1","FARM OPERATIONS")</f>
        <v>FARM OPERATIONS</v>
      </c>
      <c r="C18" s="6" t="s">
        <v>4</v>
      </c>
      <c r="D18" s="6" t="s">
        <v>2</v>
      </c>
    </row>
    <row r="19" spans="1:4" x14ac:dyDescent="0.25">
      <c r="A19" s="10">
        <v>12</v>
      </c>
      <c r="B19" s="5" t="str">
        <f>HYPERLINK("#'FEED'!A1","FEED")</f>
        <v>FEED</v>
      </c>
      <c r="C19" s="6" t="s">
        <v>4</v>
      </c>
      <c r="D19" s="6" t="s">
        <v>3</v>
      </c>
    </row>
    <row r="20" spans="1:4" x14ac:dyDescent="0.25">
      <c r="A20" s="10">
        <v>13</v>
      </c>
      <c r="B20" s="5" t="str">
        <f>HYPERLINK("#'FERTILIZER &amp; CHEMICAL TOTALS'!A1","FERTILIZER &amp; CHEMICAL TOTALS")</f>
        <v>FERTILIZER &amp; CHEMICAL TOTALS</v>
      </c>
      <c r="C20" s="6" t="s">
        <v>12</v>
      </c>
      <c r="D20" s="6" t="s">
        <v>3</v>
      </c>
    </row>
    <row r="21" spans="1:4" x14ac:dyDescent="0.25">
      <c r="A21" s="10">
        <v>14</v>
      </c>
      <c r="B21" s="5" t="str">
        <f>HYPERLINK("#'FERTILIZER TOTALS'!A1","FERTILIZER TOTALS")</f>
        <v>FERTILIZER TOTALS</v>
      </c>
      <c r="C21" s="6" t="s">
        <v>1</v>
      </c>
      <c r="D21" s="6" t="s">
        <v>3</v>
      </c>
    </row>
    <row r="22" spans="1:4" x14ac:dyDescent="0.25">
      <c r="A22" s="10">
        <v>15</v>
      </c>
      <c r="B22" s="5" t="str">
        <f>HYPERLINK("#'FUELS'!A1","FUELS")</f>
        <v>FUELS</v>
      </c>
      <c r="C22" s="6" t="s">
        <v>1</v>
      </c>
      <c r="D22" s="6" t="s">
        <v>3</v>
      </c>
    </row>
    <row r="23" spans="1:4" x14ac:dyDescent="0.25">
      <c r="A23" s="10">
        <v>16</v>
      </c>
      <c r="B23" s="5" t="str">
        <f>HYPERLINK("#'GOVT PROGRAMS'!A1","GOVT PROGRAMS")</f>
        <v>GOVT PROGRAMS</v>
      </c>
      <c r="C23" s="6" t="s">
        <v>4</v>
      </c>
      <c r="D23" s="6" t="s">
        <v>6</v>
      </c>
    </row>
    <row r="24" spans="1:4" x14ac:dyDescent="0.25">
      <c r="A24" s="10">
        <v>17</v>
      </c>
      <c r="B24" s="5" t="str">
        <f>HYPERLINK("#'GROWING MEDIA'!A1","GROWING MEDIA")</f>
        <v>GROWING MEDIA</v>
      </c>
      <c r="C24" s="6" t="s">
        <v>13</v>
      </c>
      <c r="D24" s="6" t="s">
        <v>3</v>
      </c>
    </row>
    <row r="25" spans="1:4" x14ac:dyDescent="0.25">
      <c r="A25" s="10">
        <v>18</v>
      </c>
      <c r="B25" s="5" t="str">
        <f>HYPERLINK("#'INCOME, FARM-RELATED'!A1","INCOME, FARM-RELATED")</f>
        <v>INCOME, FARM-RELATED</v>
      </c>
      <c r="C25" s="6" t="s">
        <v>4</v>
      </c>
      <c r="D25" s="6" t="s">
        <v>6</v>
      </c>
    </row>
    <row r="26" spans="1:4" x14ac:dyDescent="0.25">
      <c r="A26" s="10">
        <v>19</v>
      </c>
      <c r="B26" s="5" t="str">
        <f>HYPERLINK("#'INCOME, NET CASH FARM'!A1","INCOME, NET CASH FARM")</f>
        <v>INCOME, NET CASH FARM</v>
      </c>
      <c r="C26" s="6" t="s">
        <v>7</v>
      </c>
      <c r="D26" s="6" t="s">
        <v>6</v>
      </c>
    </row>
    <row r="27" spans="1:4" x14ac:dyDescent="0.25">
      <c r="A27" s="10">
        <v>20</v>
      </c>
      <c r="B27" s="5" t="str">
        <f>HYPERLINK("#'INTEREST'!A1","INTEREST")</f>
        <v>INTEREST</v>
      </c>
      <c r="C27" s="6" t="s">
        <v>1</v>
      </c>
      <c r="D27" s="6" t="s">
        <v>3</v>
      </c>
    </row>
    <row r="28" spans="1:4" x14ac:dyDescent="0.25">
      <c r="A28" s="10">
        <v>21</v>
      </c>
      <c r="B28" s="5" t="str">
        <f>HYPERLINK("#'LABOR'!A1","LABOR")</f>
        <v>LABOR</v>
      </c>
      <c r="C28" s="6" t="s">
        <v>1</v>
      </c>
      <c r="D28" s="6" t="s">
        <v>3</v>
      </c>
    </row>
    <row r="29" spans="1:4" x14ac:dyDescent="0.25">
      <c r="A29" s="10">
        <v>22</v>
      </c>
      <c r="B29" s="5" t="str">
        <f>HYPERLINK("#'LAND AREA'!A1","LAND AREA")</f>
        <v>LAND AREA</v>
      </c>
      <c r="C29" s="6" t="s">
        <v>7</v>
      </c>
      <c r="D29" s="6" t="s">
        <v>2</v>
      </c>
    </row>
    <row r="30" spans="1:4" x14ac:dyDescent="0.25">
      <c r="A30" s="10">
        <v>23</v>
      </c>
      <c r="B30" s="5" t="str">
        <f>HYPERLINK("#'MACHINERY TOTALS'!A1","MACHINERY TOTALS")</f>
        <v>MACHINERY TOTALS</v>
      </c>
      <c r="C30" s="6" t="s">
        <v>1</v>
      </c>
      <c r="D30" s="6" t="s">
        <v>2</v>
      </c>
    </row>
    <row r="31" spans="1:4" x14ac:dyDescent="0.25">
      <c r="A31" s="10">
        <v>24</v>
      </c>
      <c r="B31" s="5" t="str">
        <f>HYPERLINK("#'MACHINERY, OTHER'!A1","MACHINERY, OTHER")</f>
        <v>MACHINERY, OTHER</v>
      </c>
      <c r="C31" s="6" t="s">
        <v>4</v>
      </c>
      <c r="D31" s="6" t="s">
        <v>2</v>
      </c>
    </row>
    <row r="32" spans="1:4" x14ac:dyDescent="0.25">
      <c r="A32" s="10">
        <v>25</v>
      </c>
      <c r="B32" s="5" t="str">
        <f>HYPERLINK("#'PRACTICES'!A1","PRACTICES")</f>
        <v>PRACTICES</v>
      </c>
      <c r="C32" s="6" t="s">
        <v>12</v>
      </c>
      <c r="D32" s="6" t="s">
        <v>2</v>
      </c>
    </row>
    <row r="33" spans="1:4" x14ac:dyDescent="0.25">
      <c r="A33" s="10">
        <v>26</v>
      </c>
      <c r="B33" s="5" t="str">
        <f>HYPERLINK("#'PUMPS'!A1","PUMPS")</f>
        <v>PUMPS</v>
      </c>
      <c r="C33" s="6" t="s">
        <v>10</v>
      </c>
      <c r="D33" s="6" t="s">
        <v>11</v>
      </c>
    </row>
    <row r="34" spans="1:4" x14ac:dyDescent="0.25">
      <c r="A34" s="10">
        <v>27</v>
      </c>
      <c r="B34" s="5" t="str">
        <f>HYPERLINK("#'RENT'!A1","RENT")</f>
        <v>RENT</v>
      </c>
      <c r="C34" s="6" t="s">
        <v>1</v>
      </c>
      <c r="D34" s="6" t="s">
        <v>3</v>
      </c>
    </row>
    <row r="35" spans="1:4" x14ac:dyDescent="0.25">
      <c r="A35" s="10">
        <v>28</v>
      </c>
      <c r="B35" s="5" t="str">
        <f>HYPERLINK("#'RETURNS &amp; ALLOWANCES'!A1","RETURNS &amp; ALLOWANCES")</f>
        <v>RETURNS &amp; ALLOWANCES</v>
      </c>
      <c r="C35" s="6" t="s">
        <v>13</v>
      </c>
      <c r="D35" s="6" t="s">
        <v>3</v>
      </c>
    </row>
    <row r="36" spans="1:4" x14ac:dyDescent="0.25">
      <c r="A36" s="10">
        <v>29</v>
      </c>
      <c r="B36" s="5" t="str">
        <f>HYPERLINK("#'SEEDS'!A1","SEEDS")</f>
        <v>SEEDS</v>
      </c>
      <c r="C36" s="6" t="s">
        <v>14</v>
      </c>
      <c r="D36" s="6" t="s">
        <v>3</v>
      </c>
    </row>
    <row r="37" spans="1:4" x14ac:dyDescent="0.25">
      <c r="A37" s="10">
        <v>30</v>
      </c>
      <c r="B37" s="5" t="str">
        <f>HYPERLINK("#'SEEDS &amp; PLANTS TOTALS'!A1","SEEDS &amp; PLANTS TOTALS")</f>
        <v>SEEDS &amp; PLANTS TOTALS</v>
      </c>
      <c r="C37" s="6" t="s">
        <v>1</v>
      </c>
      <c r="D37" s="6" t="s">
        <v>3</v>
      </c>
    </row>
    <row r="38" spans="1:4" x14ac:dyDescent="0.25">
      <c r="A38" s="10">
        <v>31</v>
      </c>
      <c r="B38" s="5" t="str">
        <f>HYPERLINK("#'SELF PROPELLED'!A1","SELF PROPELLED")</f>
        <v>SELF PROPELLED</v>
      </c>
      <c r="C38" s="6" t="s">
        <v>4</v>
      </c>
      <c r="D38" s="6" t="s">
        <v>2</v>
      </c>
    </row>
    <row r="39" spans="1:4" x14ac:dyDescent="0.25">
      <c r="A39" s="10">
        <v>32</v>
      </c>
      <c r="B39" s="5" t="str">
        <f>HYPERLINK("#'SUPPLIES &amp; REPAIRS'!A1","SUPPLIES &amp; REPAIRS")</f>
        <v>SUPPLIES &amp; REPAIRS</v>
      </c>
      <c r="C39" s="6" t="s">
        <v>1</v>
      </c>
      <c r="D39" s="6" t="s">
        <v>3</v>
      </c>
    </row>
    <row r="40" spans="1:4" x14ac:dyDescent="0.25">
      <c r="A40" s="10">
        <v>33</v>
      </c>
      <c r="B40" s="5" t="str">
        <f>HYPERLINK("#'TAXES'!A1","TAXES")</f>
        <v>TAXES</v>
      </c>
      <c r="C40" s="6" t="s">
        <v>1</v>
      </c>
      <c r="D40" s="6" t="s">
        <v>3</v>
      </c>
    </row>
    <row r="41" spans="1:4" x14ac:dyDescent="0.25">
      <c r="A41" s="10">
        <v>34</v>
      </c>
      <c r="B41" s="5" t="str">
        <f>HYPERLINK("#'TRACTORS'!A1","TRACTORS")</f>
        <v>TRACTORS</v>
      </c>
      <c r="C41" s="6" t="s">
        <v>4</v>
      </c>
      <c r="D41" s="6" t="s">
        <v>2</v>
      </c>
    </row>
    <row r="42" spans="1:4" x14ac:dyDescent="0.25">
      <c r="A42" s="10">
        <v>35</v>
      </c>
      <c r="B42" s="5" t="str">
        <f>HYPERLINK("#'TRUCKS'!A1","TRUCKS")</f>
        <v>TRUCKS</v>
      </c>
      <c r="C42" s="6" t="s">
        <v>12</v>
      </c>
      <c r="D42" s="6" t="s">
        <v>2</v>
      </c>
    </row>
    <row r="43" spans="1:4" x14ac:dyDescent="0.25">
      <c r="A43" s="10">
        <v>36</v>
      </c>
      <c r="B43" s="5" t="str">
        <f>HYPERLINK("#'WATER'!A1","WATER")</f>
        <v>WATER</v>
      </c>
      <c r="C43" s="6" t="s">
        <v>10</v>
      </c>
      <c r="D43" s="6" t="s">
        <v>11</v>
      </c>
    </row>
    <row r="44" spans="1:4" x14ac:dyDescent="0.25">
      <c r="A44" s="10">
        <v>37</v>
      </c>
      <c r="B44" s="5" t="str">
        <f>HYPERLINK("#'WELLS'!A1","WELLS")</f>
        <v>WELLS</v>
      </c>
      <c r="C44" s="6" t="s">
        <v>10</v>
      </c>
      <c r="D44" s="6" t="s">
        <v>11</v>
      </c>
    </row>
    <row r="46" spans="1:4" ht="127.5" customHeight="1" x14ac:dyDescent="0.25">
      <c r="A46" s="15" t="s">
        <v>618</v>
      </c>
      <c r="B46" s="16" t="s">
        <v>627</v>
      </c>
      <c r="C46" s="17"/>
      <c r="D46" s="17"/>
    </row>
    <row r="47" spans="1:4" ht="139.5" customHeight="1" x14ac:dyDescent="0.25">
      <c r="A47" s="18" t="s">
        <v>629</v>
      </c>
      <c r="B47" s="19" t="s">
        <v>630</v>
      </c>
      <c r="C47" s="19"/>
      <c r="D47" s="19"/>
    </row>
    <row r="48" spans="1:4" x14ac:dyDescent="0.25">
      <c r="A48" s="14" t="s">
        <v>613</v>
      </c>
      <c r="B48" s="11" t="s">
        <v>620</v>
      </c>
    </row>
  </sheetData>
  <mergeCells count="2">
    <mergeCell ref="B46:D46"/>
    <mergeCell ref="B47:D47"/>
  </mergeCells>
  <hyperlinks>
    <hyperlink ref="B48" r:id="rId1" xr:uid="{184B3D8C-8AE2-4A00-9512-06CAD6783A87}"/>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
  <sheetViews>
    <sheetView zoomScaleNormal="100" workbookViewId="0">
      <pane ySplit="1" topLeftCell="A2" activePane="bottomLeft" state="frozen"/>
      <selection pane="bottomLeft" activeCell="D17" sqref="D17"/>
    </sheetView>
  </sheetViews>
  <sheetFormatPr defaultColWidth="8.7109375" defaultRowHeight="15" x14ac:dyDescent="0.25"/>
  <cols>
    <col min="1" max="1" width="8" customWidth="1"/>
    <col min="2" max="9" width="50" customWidth="1"/>
  </cols>
  <sheetData>
    <row r="1" spans="1:9" ht="38.25" x14ac:dyDescent="0.25">
      <c r="A1" s="1" t="s">
        <v>15</v>
      </c>
      <c r="B1" s="1" t="s">
        <v>254</v>
      </c>
      <c r="C1" s="1" t="s">
        <v>255</v>
      </c>
      <c r="D1" s="1" t="s">
        <v>256</v>
      </c>
      <c r="E1" s="1" t="s">
        <v>257</v>
      </c>
      <c r="F1" s="1" t="s">
        <v>258</v>
      </c>
      <c r="G1" s="1" t="s">
        <v>259</v>
      </c>
      <c r="H1" s="1" t="s">
        <v>260</v>
      </c>
      <c r="I1" s="1" t="s">
        <v>261</v>
      </c>
    </row>
    <row r="2" spans="1:9" x14ac:dyDescent="0.25">
      <c r="A2" s="2">
        <v>1997</v>
      </c>
      <c r="B2" s="2">
        <v>398567000</v>
      </c>
      <c r="C2" s="2">
        <v>72851</v>
      </c>
      <c r="D2" s="2">
        <v>5471</v>
      </c>
      <c r="E2" s="2"/>
      <c r="F2" s="2"/>
      <c r="G2" s="2"/>
      <c r="H2" s="2"/>
      <c r="I2" s="2"/>
    </row>
    <row r="3" spans="1:9" x14ac:dyDescent="0.25">
      <c r="A3" s="2">
        <v>2002</v>
      </c>
      <c r="B3" s="2">
        <v>450946000</v>
      </c>
      <c r="C3" s="2">
        <v>82925</v>
      </c>
      <c r="D3" s="2">
        <v>5438</v>
      </c>
      <c r="E3" s="2"/>
      <c r="F3" s="2"/>
      <c r="G3" s="2">
        <v>1170000</v>
      </c>
      <c r="H3" s="2">
        <v>0.3</v>
      </c>
      <c r="I3" s="2">
        <v>216</v>
      </c>
    </row>
    <row r="4" spans="1:9" x14ac:dyDescent="0.25">
      <c r="A4" s="2">
        <v>2007</v>
      </c>
      <c r="B4" s="2">
        <v>486648000</v>
      </c>
      <c r="C4" s="2">
        <v>64705</v>
      </c>
      <c r="D4" s="2">
        <v>7521</v>
      </c>
      <c r="E4" s="2"/>
      <c r="F4" s="2"/>
      <c r="G4" s="2">
        <v>330000</v>
      </c>
      <c r="H4" s="2">
        <v>0.1</v>
      </c>
      <c r="I4" s="2">
        <v>21</v>
      </c>
    </row>
    <row r="5" spans="1:9" x14ac:dyDescent="0.25">
      <c r="A5" s="2">
        <v>2009</v>
      </c>
      <c r="B5" s="2"/>
      <c r="C5" s="2"/>
      <c r="D5" s="2"/>
      <c r="E5" s="2">
        <v>66016636</v>
      </c>
      <c r="F5" s="2">
        <v>469</v>
      </c>
      <c r="G5" s="2"/>
      <c r="H5" s="2"/>
      <c r="I5" s="2"/>
    </row>
    <row r="6" spans="1:9" x14ac:dyDescent="0.25">
      <c r="A6" s="2">
        <v>2012</v>
      </c>
      <c r="B6" s="2">
        <v>659262000</v>
      </c>
      <c r="C6" s="2">
        <v>94180</v>
      </c>
      <c r="D6" s="2">
        <v>7000</v>
      </c>
      <c r="E6" s="2"/>
      <c r="F6" s="2"/>
      <c r="G6" s="2">
        <v>117000</v>
      </c>
      <c r="H6" s="2" t="s">
        <v>262</v>
      </c>
      <c r="I6" s="2">
        <v>42</v>
      </c>
    </row>
    <row r="7" spans="1:9" x14ac:dyDescent="0.25">
      <c r="A7" s="2">
        <v>2014</v>
      </c>
      <c r="B7" s="2"/>
      <c r="C7" s="2"/>
      <c r="D7" s="2"/>
      <c r="E7" s="2">
        <v>68064482</v>
      </c>
      <c r="F7" s="2">
        <v>450</v>
      </c>
      <c r="G7" s="2"/>
      <c r="H7" s="2"/>
      <c r="I7" s="2"/>
    </row>
    <row r="8" spans="1:9" x14ac:dyDescent="0.25">
      <c r="A8" s="2">
        <v>2017</v>
      </c>
      <c r="B8" s="2">
        <v>575703000</v>
      </c>
      <c r="C8" s="2">
        <v>78562</v>
      </c>
      <c r="D8" s="2">
        <v>7328</v>
      </c>
      <c r="E8" s="2"/>
      <c r="F8" s="2"/>
      <c r="G8" s="2">
        <v>975000</v>
      </c>
      <c r="H8" s="2">
        <v>0.2</v>
      </c>
      <c r="I8" s="2">
        <v>27</v>
      </c>
    </row>
    <row r="9" spans="1:9" x14ac:dyDescent="0.25">
      <c r="A9" s="2">
        <v>2019</v>
      </c>
      <c r="B9" s="2"/>
      <c r="C9" s="2"/>
      <c r="D9" s="2"/>
      <c r="E9" s="2">
        <v>71919518</v>
      </c>
      <c r="F9" s="2">
        <v>530</v>
      </c>
      <c r="G9" s="2"/>
      <c r="H9" s="2"/>
      <c r="I9" s="2"/>
    </row>
    <row r="10" spans="1:9" x14ac:dyDescent="0.25">
      <c r="A10" s="2">
        <v>2022</v>
      </c>
      <c r="B10" s="2">
        <v>620263000</v>
      </c>
      <c r="C10" s="2">
        <v>94423</v>
      </c>
      <c r="D10" s="2">
        <v>6569</v>
      </c>
      <c r="E10" s="2"/>
      <c r="F10" s="2"/>
      <c r="G10" s="2">
        <v>882000</v>
      </c>
      <c r="H10" s="2">
        <v>0.1</v>
      </c>
      <c r="I10" s="2">
        <v>64</v>
      </c>
    </row>
    <row r="11" spans="1:9" x14ac:dyDescent="0.25">
      <c r="A11" s="2">
        <v>2024</v>
      </c>
      <c r="B11" s="2"/>
      <c r="C11" s="2"/>
      <c r="D11" s="2"/>
      <c r="E11" s="2">
        <v>81859500</v>
      </c>
      <c r="F11" s="2">
        <v>335</v>
      </c>
      <c r="G11" s="2"/>
      <c r="H11" s="2"/>
      <c r="I11" s="2"/>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5" width="50" customWidth="1"/>
  </cols>
  <sheetData>
    <row r="1" spans="1:25" ht="51" x14ac:dyDescent="0.25">
      <c r="A1" s="1" t="s">
        <v>15</v>
      </c>
      <c r="B1" s="1" t="s">
        <v>263</v>
      </c>
      <c r="C1" s="1" t="s">
        <v>264</v>
      </c>
      <c r="D1" s="1" t="s">
        <v>265</v>
      </c>
      <c r="E1" s="1" t="s">
        <v>266</v>
      </c>
      <c r="F1" s="1" t="s">
        <v>267</v>
      </c>
      <c r="G1" s="1" t="s">
        <v>268</v>
      </c>
      <c r="H1" s="1" t="s">
        <v>269</v>
      </c>
      <c r="I1" s="1" t="s">
        <v>270</v>
      </c>
      <c r="J1" s="1" t="s">
        <v>271</v>
      </c>
      <c r="K1" s="1" t="s">
        <v>272</v>
      </c>
      <c r="L1" s="1" t="s">
        <v>273</v>
      </c>
      <c r="M1" s="1" t="s">
        <v>274</v>
      </c>
      <c r="N1" s="1" t="s">
        <v>275</v>
      </c>
      <c r="O1" s="1" t="s">
        <v>276</v>
      </c>
      <c r="P1" s="1" t="s">
        <v>277</v>
      </c>
      <c r="Q1" s="1" t="s">
        <v>278</v>
      </c>
      <c r="R1" s="1" t="s">
        <v>279</v>
      </c>
      <c r="S1" s="1" t="s">
        <v>280</v>
      </c>
      <c r="T1" s="1" t="s">
        <v>281</v>
      </c>
      <c r="U1" s="1" t="s">
        <v>282</v>
      </c>
      <c r="V1" s="1" t="s">
        <v>283</v>
      </c>
      <c r="W1" s="1" t="s">
        <v>284</v>
      </c>
      <c r="X1" s="1" t="s">
        <v>285</v>
      </c>
      <c r="Y1" s="1" t="s">
        <v>286</v>
      </c>
    </row>
    <row r="2" spans="1:25" x14ac:dyDescent="0.25">
      <c r="A2" s="2">
        <v>2013</v>
      </c>
      <c r="B2" s="2">
        <v>9045494</v>
      </c>
      <c r="C2" s="2">
        <v>427</v>
      </c>
      <c r="D2" s="2">
        <v>14590</v>
      </c>
      <c r="E2" s="2">
        <v>620</v>
      </c>
      <c r="F2" s="2">
        <v>198470</v>
      </c>
      <c r="G2" s="2">
        <v>2919</v>
      </c>
      <c r="H2" s="2">
        <v>68</v>
      </c>
      <c r="I2" s="2" t="s">
        <v>117</v>
      </c>
      <c r="J2" s="2" t="s">
        <v>117</v>
      </c>
      <c r="K2" s="2">
        <v>6</v>
      </c>
      <c r="L2" s="2">
        <v>4208000</v>
      </c>
      <c r="M2" s="2">
        <v>131500</v>
      </c>
      <c r="N2" s="2">
        <v>32</v>
      </c>
      <c r="O2" s="2">
        <v>3777524</v>
      </c>
      <c r="P2" s="2">
        <v>6513</v>
      </c>
      <c r="Q2" s="2">
        <v>580</v>
      </c>
      <c r="R2" s="2" t="s">
        <v>117</v>
      </c>
      <c r="S2" s="2" t="s">
        <v>117</v>
      </c>
      <c r="T2" s="2">
        <v>8</v>
      </c>
      <c r="U2" s="2" t="s">
        <v>117</v>
      </c>
      <c r="V2" s="2" t="s">
        <v>117</v>
      </c>
      <c r="W2" s="2">
        <v>6</v>
      </c>
      <c r="X2" s="2"/>
      <c r="Y2" s="2"/>
    </row>
    <row r="3" spans="1:25" x14ac:dyDescent="0.25">
      <c r="A3" s="2">
        <v>2018</v>
      </c>
      <c r="B3" s="2">
        <v>3287000</v>
      </c>
      <c r="C3" s="2">
        <v>205</v>
      </c>
      <c r="D3" s="2">
        <v>5041</v>
      </c>
      <c r="E3" s="2">
        <v>652</v>
      </c>
      <c r="F3" s="2">
        <v>221000</v>
      </c>
      <c r="G3" s="2">
        <v>2455</v>
      </c>
      <c r="H3" s="2">
        <v>90</v>
      </c>
      <c r="I3" s="2"/>
      <c r="J3" s="2"/>
      <c r="K3" s="2"/>
      <c r="L3" s="2">
        <v>189000</v>
      </c>
      <c r="M3" s="2">
        <v>18900</v>
      </c>
      <c r="N3" s="2">
        <v>10</v>
      </c>
      <c r="O3" s="2">
        <v>2451000</v>
      </c>
      <c r="P3" s="2">
        <v>3782</v>
      </c>
      <c r="Q3" s="2">
        <v>648</v>
      </c>
      <c r="R3" s="2">
        <v>409000</v>
      </c>
      <c r="S3" s="2">
        <v>9738</v>
      </c>
      <c r="T3" s="2">
        <v>42</v>
      </c>
      <c r="U3" s="2">
        <v>17000</v>
      </c>
      <c r="V3" s="2">
        <v>500</v>
      </c>
      <c r="W3" s="2">
        <v>33</v>
      </c>
      <c r="X3" s="2"/>
      <c r="Y3" s="2"/>
    </row>
    <row r="4" spans="1:25" x14ac:dyDescent="0.25">
      <c r="A4" s="2">
        <v>2022</v>
      </c>
      <c r="B4" s="2"/>
      <c r="C4" s="2"/>
      <c r="D4" s="2"/>
      <c r="E4" s="2"/>
      <c r="F4" s="2"/>
      <c r="G4" s="2"/>
      <c r="H4" s="2"/>
      <c r="I4" s="2"/>
      <c r="J4" s="2"/>
      <c r="K4" s="2"/>
      <c r="L4" s="2"/>
      <c r="M4" s="2"/>
      <c r="N4" s="2"/>
      <c r="O4" s="2"/>
      <c r="P4" s="2"/>
      <c r="Q4" s="2"/>
      <c r="R4" s="2"/>
      <c r="S4" s="2"/>
      <c r="T4" s="2"/>
      <c r="U4" s="2"/>
      <c r="V4" s="2"/>
      <c r="W4" s="2"/>
      <c r="X4" s="2">
        <v>51698</v>
      </c>
      <c r="Y4" s="2">
        <v>2634</v>
      </c>
    </row>
    <row r="5" spans="1:25" x14ac:dyDescent="0.25">
      <c r="A5" s="2">
        <v>2023</v>
      </c>
      <c r="B5" s="2">
        <v>12918000</v>
      </c>
      <c r="C5" s="2">
        <v>981</v>
      </c>
      <c r="D5" s="2">
        <v>13541</v>
      </c>
      <c r="E5" s="2">
        <v>954</v>
      </c>
      <c r="F5" s="2">
        <v>257000</v>
      </c>
      <c r="G5" s="2">
        <v>1629</v>
      </c>
      <c r="H5" s="2">
        <v>158</v>
      </c>
      <c r="I5" s="2">
        <v>541000</v>
      </c>
      <c r="J5" s="2">
        <v>135240</v>
      </c>
      <c r="K5" s="2">
        <v>4</v>
      </c>
      <c r="L5" s="2">
        <v>1136000</v>
      </c>
      <c r="M5" s="2">
        <v>26419</v>
      </c>
      <c r="N5" s="2">
        <v>43</v>
      </c>
      <c r="O5" s="2">
        <v>6219000</v>
      </c>
      <c r="P5" s="2">
        <v>6760</v>
      </c>
      <c r="Q5" s="2">
        <v>920</v>
      </c>
      <c r="R5" s="2">
        <v>3237000</v>
      </c>
      <c r="S5" s="2">
        <v>35189</v>
      </c>
      <c r="T5" s="2">
        <v>92</v>
      </c>
      <c r="U5" s="2">
        <v>1527000</v>
      </c>
      <c r="V5" s="2">
        <v>50900</v>
      </c>
      <c r="W5" s="2">
        <v>30</v>
      </c>
      <c r="X5" s="2"/>
      <c r="Y5" s="2"/>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7"/>
  <sheetViews>
    <sheetView zoomScaleNormal="100" workbookViewId="0">
      <pane ySplit="1" topLeftCell="A2" activePane="bottomLeft" state="frozen"/>
      <selection pane="bottomLeft" activeCell="C25" sqref="C25"/>
    </sheetView>
  </sheetViews>
  <sheetFormatPr defaultColWidth="8.7109375" defaultRowHeight="15" x14ac:dyDescent="0.25"/>
  <cols>
    <col min="1" max="1" width="8" customWidth="1"/>
    <col min="2" max="2" width="34" customWidth="1"/>
    <col min="3" max="6" width="50" customWidth="1"/>
    <col min="7" max="7" width="40" customWidth="1"/>
    <col min="8" max="9" width="50" customWidth="1"/>
  </cols>
  <sheetData>
    <row r="1" spans="1:9" ht="38.25" x14ac:dyDescent="0.25">
      <c r="A1" s="1" t="s">
        <v>15</v>
      </c>
      <c r="B1" s="1" t="s">
        <v>287</v>
      </c>
      <c r="C1" s="1" t="s">
        <v>288</v>
      </c>
      <c r="D1" s="1" t="s">
        <v>289</v>
      </c>
      <c r="E1" s="1" t="s">
        <v>290</v>
      </c>
      <c r="F1" s="1" t="s">
        <v>291</v>
      </c>
      <c r="G1" s="1" t="s">
        <v>292</v>
      </c>
      <c r="H1" s="1" t="s">
        <v>293</v>
      </c>
      <c r="I1" s="1" t="s">
        <v>294</v>
      </c>
    </row>
    <row r="2" spans="1:9" x14ac:dyDescent="0.25">
      <c r="A2" s="2">
        <v>1997</v>
      </c>
      <c r="B2" s="2">
        <v>1439071</v>
      </c>
      <c r="C2" s="2"/>
      <c r="D2" s="2"/>
      <c r="E2" s="2"/>
      <c r="F2" s="2"/>
      <c r="G2" s="2">
        <v>5473</v>
      </c>
      <c r="H2" s="2"/>
      <c r="I2" s="2"/>
    </row>
    <row r="3" spans="1:9" x14ac:dyDescent="0.25">
      <c r="A3" s="2">
        <v>2002</v>
      </c>
      <c r="B3" s="2">
        <v>1300499</v>
      </c>
      <c r="C3" s="2">
        <v>241</v>
      </c>
      <c r="D3" s="2">
        <v>5</v>
      </c>
      <c r="E3" s="2"/>
      <c r="F3" s="2"/>
      <c r="G3" s="2">
        <v>5398</v>
      </c>
      <c r="H3" s="2"/>
      <c r="I3" s="2"/>
    </row>
    <row r="4" spans="1:9" x14ac:dyDescent="0.25">
      <c r="A4" s="2">
        <v>2007</v>
      </c>
      <c r="B4" s="2">
        <v>1121329</v>
      </c>
      <c r="C4" s="2">
        <v>149</v>
      </c>
      <c r="D4" s="2">
        <v>5</v>
      </c>
      <c r="E4" s="2"/>
      <c r="F4" s="2"/>
      <c r="G4" s="2">
        <v>7521</v>
      </c>
      <c r="H4" s="2"/>
      <c r="I4" s="2"/>
    </row>
    <row r="5" spans="1:9" x14ac:dyDescent="0.25">
      <c r="A5" s="2">
        <v>2012</v>
      </c>
      <c r="B5" s="2">
        <v>1129317</v>
      </c>
      <c r="C5" s="2">
        <v>161</v>
      </c>
      <c r="D5" s="2">
        <v>5</v>
      </c>
      <c r="E5" s="2"/>
      <c r="F5" s="2"/>
      <c r="G5" s="2">
        <v>7000</v>
      </c>
      <c r="H5" s="2">
        <v>100</v>
      </c>
      <c r="I5" s="2"/>
    </row>
    <row r="6" spans="1:9" x14ac:dyDescent="0.25">
      <c r="A6" s="2">
        <v>2017</v>
      </c>
      <c r="B6" s="2">
        <v>1135352</v>
      </c>
      <c r="C6" s="2">
        <v>155</v>
      </c>
      <c r="D6" s="2">
        <v>5</v>
      </c>
      <c r="E6" s="2"/>
      <c r="F6" s="2"/>
      <c r="G6" s="2">
        <v>7328</v>
      </c>
      <c r="H6" s="2">
        <v>100</v>
      </c>
      <c r="I6" s="2">
        <v>1984</v>
      </c>
    </row>
    <row r="7" spans="1:9" x14ac:dyDescent="0.25">
      <c r="A7" s="2">
        <v>2022</v>
      </c>
      <c r="B7" s="2">
        <v>1053302</v>
      </c>
      <c r="C7" s="2">
        <v>160</v>
      </c>
      <c r="D7" s="2">
        <v>5</v>
      </c>
      <c r="E7" s="2">
        <v>100</v>
      </c>
      <c r="F7" s="2">
        <v>25.6</v>
      </c>
      <c r="G7" s="2">
        <v>6569</v>
      </c>
      <c r="H7" s="2">
        <v>100</v>
      </c>
      <c r="I7" s="2">
        <v>1530</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1" customWidth="1"/>
    <col min="3" max="3" width="50" customWidth="1"/>
    <col min="4" max="4" width="32" customWidth="1"/>
  </cols>
  <sheetData>
    <row r="1" spans="1:4" ht="25.5" x14ac:dyDescent="0.25">
      <c r="A1" s="1" t="s">
        <v>15</v>
      </c>
      <c r="B1" s="1" t="s">
        <v>295</v>
      </c>
      <c r="C1" s="1" t="s">
        <v>296</v>
      </c>
      <c r="D1" s="1" t="s">
        <v>297</v>
      </c>
    </row>
    <row r="2" spans="1:4" x14ac:dyDescent="0.25">
      <c r="A2" s="2">
        <v>1997</v>
      </c>
      <c r="B2" s="2">
        <v>35749000</v>
      </c>
      <c r="C2" s="2">
        <v>9</v>
      </c>
      <c r="D2" s="2">
        <v>845</v>
      </c>
    </row>
    <row r="3" spans="1:4" x14ac:dyDescent="0.25">
      <c r="A3" s="2">
        <v>2002</v>
      </c>
      <c r="B3" s="2">
        <v>27997000</v>
      </c>
      <c r="C3" s="2">
        <v>6.2</v>
      </c>
      <c r="D3" s="2">
        <v>1267</v>
      </c>
    </row>
    <row r="4" spans="1:4" x14ac:dyDescent="0.25">
      <c r="A4" s="2">
        <v>2007</v>
      </c>
      <c r="B4" s="2">
        <v>24678000</v>
      </c>
      <c r="C4" s="2">
        <v>5.0999999999999996</v>
      </c>
      <c r="D4" s="2">
        <v>1939</v>
      </c>
    </row>
    <row r="5" spans="1:4" x14ac:dyDescent="0.25">
      <c r="A5" s="2">
        <v>2012</v>
      </c>
      <c r="B5" s="2">
        <v>43811000</v>
      </c>
      <c r="C5" s="2">
        <v>6.6</v>
      </c>
      <c r="D5" s="2">
        <v>2028</v>
      </c>
    </row>
    <row r="6" spans="1:4" x14ac:dyDescent="0.25">
      <c r="A6" s="2">
        <v>2017</v>
      </c>
      <c r="B6" s="2">
        <v>36783000</v>
      </c>
      <c r="C6" s="2">
        <v>6.4</v>
      </c>
      <c r="D6" s="2">
        <v>2371</v>
      </c>
    </row>
    <row r="7" spans="1:4" x14ac:dyDescent="0.25">
      <c r="A7" s="2">
        <v>2022</v>
      </c>
      <c r="B7" s="2">
        <v>39712000</v>
      </c>
      <c r="C7" s="2">
        <v>6.4</v>
      </c>
      <c r="D7" s="2">
        <v>2232</v>
      </c>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15</v>
      </c>
      <c r="B1" s="1" t="s">
        <v>298</v>
      </c>
      <c r="C1" s="1" t="s">
        <v>299</v>
      </c>
    </row>
    <row r="2" spans="1:3" x14ac:dyDescent="0.25">
      <c r="A2" s="2">
        <v>2007</v>
      </c>
      <c r="B2" s="2">
        <v>47046000</v>
      </c>
      <c r="C2" s="2">
        <v>6158</v>
      </c>
    </row>
    <row r="3" spans="1:3" x14ac:dyDescent="0.25">
      <c r="A3" s="2">
        <v>2012</v>
      </c>
      <c r="B3" s="2">
        <v>79577000</v>
      </c>
      <c r="C3" s="2">
        <v>5101</v>
      </c>
    </row>
    <row r="4" spans="1:3" x14ac:dyDescent="0.25">
      <c r="A4" s="2">
        <v>2017</v>
      </c>
      <c r="B4" s="2">
        <v>49471000</v>
      </c>
      <c r="C4" s="2">
        <v>4790</v>
      </c>
    </row>
    <row r="5" spans="1:3" x14ac:dyDescent="0.25">
      <c r="A5" s="2">
        <v>2022</v>
      </c>
      <c r="B5" s="2">
        <v>47964000</v>
      </c>
      <c r="C5" s="2">
        <v>4187</v>
      </c>
    </row>
  </sheetData>
  <pageMargins left="0.75" right="0.75" top="1" bottom="1" header="0.511811023622047" footer="0.511811023622047"/>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6" width="50" customWidth="1"/>
  </cols>
  <sheetData>
    <row r="1" spans="1:6" ht="38.25" x14ac:dyDescent="0.25">
      <c r="A1" s="1" t="s">
        <v>15</v>
      </c>
      <c r="B1" s="1" t="s">
        <v>300</v>
      </c>
      <c r="C1" s="1" t="s">
        <v>301</v>
      </c>
      <c r="D1" s="1" t="s">
        <v>302</v>
      </c>
      <c r="E1" s="1" t="s">
        <v>303</v>
      </c>
      <c r="F1" s="1" t="s">
        <v>304</v>
      </c>
    </row>
    <row r="2" spans="1:6" x14ac:dyDescent="0.25">
      <c r="A2" s="2">
        <v>1997</v>
      </c>
      <c r="B2" s="2">
        <v>25653000</v>
      </c>
      <c r="C2" s="2">
        <v>6.4</v>
      </c>
      <c r="D2" s="2">
        <v>4051</v>
      </c>
      <c r="E2" s="2"/>
      <c r="F2" s="2"/>
    </row>
    <row r="3" spans="1:6" x14ac:dyDescent="0.25">
      <c r="A3" s="2">
        <v>2002</v>
      </c>
      <c r="B3" s="2">
        <v>17791000</v>
      </c>
      <c r="C3" s="2">
        <v>3.9</v>
      </c>
      <c r="D3" s="2">
        <v>4326</v>
      </c>
      <c r="E3" s="2"/>
      <c r="F3" s="2"/>
    </row>
    <row r="4" spans="1:6" x14ac:dyDescent="0.25">
      <c r="A4" s="2">
        <v>2007</v>
      </c>
      <c r="B4" s="2">
        <v>29807000</v>
      </c>
      <c r="C4" s="2">
        <v>6.1</v>
      </c>
      <c r="D4" s="2">
        <v>5653</v>
      </c>
      <c r="E4" s="2"/>
      <c r="F4" s="2"/>
    </row>
    <row r="5" spans="1:6" x14ac:dyDescent="0.25">
      <c r="A5" s="2">
        <v>2009</v>
      </c>
      <c r="B5" s="2"/>
      <c r="C5" s="2"/>
      <c r="D5" s="2"/>
      <c r="E5" s="2">
        <v>2092635</v>
      </c>
      <c r="F5" s="2">
        <v>444</v>
      </c>
    </row>
    <row r="6" spans="1:6" x14ac:dyDescent="0.25">
      <c r="A6" s="2">
        <v>2012</v>
      </c>
      <c r="B6" s="2">
        <v>46584000</v>
      </c>
      <c r="C6" s="2">
        <v>7.1</v>
      </c>
      <c r="D6" s="2">
        <v>4428</v>
      </c>
      <c r="E6" s="2"/>
      <c r="F6" s="2"/>
    </row>
    <row r="7" spans="1:6" x14ac:dyDescent="0.25">
      <c r="A7" s="2">
        <v>2014</v>
      </c>
      <c r="B7" s="2"/>
      <c r="C7" s="2"/>
      <c r="D7" s="2"/>
      <c r="E7" s="2">
        <v>3447092</v>
      </c>
      <c r="F7" s="2">
        <v>392</v>
      </c>
    </row>
    <row r="8" spans="1:6" x14ac:dyDescent="0.25">
      <c r="A8" s="2">
        <v>2017</v>
      </c>
      <c r="B8" s="2">
        <v>31787000</v>
      </c>
      <c r="C8" s="2">
        <v>5.5</v>
      </c>
      <c r="D8" s="2">
        <v>4196</v>
      </c>
      <c r="E8" s="2"/>
      <c r="F8" s="2"/>
    </row>
    <row r="9" spans="1:6" x14ac:dyDescent="0.25">
      <c r="A9" s="2">
        <v>2019</v>
      </c>
      <c r="B9" s="2"/>
      <c r="C9" s="2"/>
      <c r="D9" s="2"/>
      <c r="E9" s="2">
        <v>3120475</v>
      </c>
      <c r="F9" s="2">
        <v>492</v>
      </c>
    </row>
    <row r="10" spans="1:6" x14ac:dyDescent="0.25">
      <c r="A10" s="2">
        <v>2022</v>
      </c>
      <c r="B10" s="2">
        <v>29639000</v>
      </c>
      <c r="C10" s="2">
        <v>4.8</v>
      </c>
      <c r="D10" s="2">
        <v>3513</v>
      </c>
      <c r="E10" s="2"/>
      <c r="F10" s="2"/>
    </row>
    <row r="11" spans="1:6" x14ac:dyDescent="0.25">
      <c r="A11" s="2">
        <v>2024</v>
      </c>
      <c r="B11" s="2"/>
      <c r="C11" s="2"/>
      <c r="D11" s="2"/>
      <c r="E11" s="2">
        <v>3187080</v>
      </c>
      <c r="F11" s="2">
        <v>308</v>
      </c>
    </row>
  </sheetData>
  <pageMargins left="0.75" right="0.75" top="1" bottom="1" header="0.511811023622047" footer="0.511811023622047"/>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6" width="50" customWidth="1"/>
  </cols>
  <sheetData>
    <row r="1" spans="1:6" ht="25.5" x14ac:dyDescent="0.25">
      <c r="A1" s="1" t="s">
        <v>15</v>
      </c>
      <c r="B1" s="1" t="s">
        <v>305</v>
      </c>
      <c r="C1" s="1" t="s">
        <v>306</v>
      </c>
      <c r="D1" s="1" t="s">
        <v>307</v>
      </c>
      <c r="E1" s="1" t="s">
        <v>308</v>
      </c>
      <c r="F1" s="1" t="s">
        <v>309</v>
      </c>
    </row>
    <row r="2" spans="1:6" x14ac:dyDescent="0.25">
      <c r="A2" s="2">
        <v>1997</v>
      </c>
      <c r="B2" s="2">
        <v>16335000</v>
      </c>
      <c r="C2" s="2">
        <v>4.0999999999999996</v>
      </c>
      <c r="D2" s="2">
        <v>5055</v>
      </c>
      <c r="E2" s="2"/>
      <c r="F2" s="2"/>
    </row>
    <row r="3" spans="1:6" x14ac:dyDescent="0.25">
      <c r="A3" s="2">
        <v>2002</v>
      </c>
      <c r="B3" s="2">
        <v>14458000</v>
      </c>
      <c r="C3" s="2">
        <v>3.2</v>
      </c>
      <c r="D3" s="2">
        <v>4721</v>
      </c>
      <c r="E3" s="2"/>
      <c r="F3" s="2"/>
    </row>
    <row r="4" spans="1:6" x14ac:dyDescent="0.25">
      <c r="A4" s="2">
        <v>2007</v>
      </c>
      <c r="B4" s="2">
        <v>24443000</v>
      </c>
      <c r="C4" s="2">
        <v>5</v>
      </c>
      <c r="D4" s="2">
        <v>7091</v>
      </c>
      <c r="E4" s="2"/>
      <c r="F4" s="2"/>
    </row>
    <row r="5" spans="1:6" x14ac:dyDescent="0.25">
      <c r="A5" s="2">
        <v>2009</v>
      </c>
      <c r="B5" s="2"/>
      <c r="C5" s="2"/>
      <c r="D5" s="2"/>
      <c r="E5" s="2">
        <v>2285314</v>
      </c>
      <c r="F5" s="2">
        <v>451</v>
      </c>
    </row>
    <row r="6" spans="1:6" x14ac:dyDescent="0.25">
      <c r="A6" s="2">
        <v>2012</v>
      </c>
      <c r="B6" s="2">
        <v>33157000</v>
      </c>
      <c r="C6" s="2">
        <v>5</v>
      </c>
      <c r="D6" s="2">
        <v>6283</v>
      </c>
      <c r="E6" s="2"/>
      <c r="F6" s="2"/>
    </row>
    <row r="7" spans="1:6" x14ac:dyDescent="0.25">
      <c r="A7" s="2">
        <v>2014</v>
      </c>
      <c r="B7" s="2"/>
      <c r="C7" s="2"/>
      <c r="D7" s="2"/>
      <c r="E7" s="2">
        <v>2711282</v>
      </c>
      <c r="F7" s="2">
        <v>401</v>
      </c>
    </row>
    <row r="8" spans="1:6" x14ac:dyDescent="0.25">
      <c r="A8" s="2">
        <v>2017</v>
      </c>
      <c r="B8" s="2">
        <v>23512000</v>
      </c>
      <c r="C8" s="2">
        <v>4.0999999999999996</v>
      </c>
      <c r="D8" s="2">
        <v>6539</v>
      </c>
      <c r="E8" s="2"/>
      <c r="F8" s="2"/>
    </row>
    <row r="9" spans="1:6" x14ac:dyDescent="0.25">
      <c r="A9" s="2">
        <v>2019</v>
      </c>
      <c r="B9" s="2"/>
      <c r="C9" s="2"/>
      <c r="D9" s="2"/>
      <c r="E9" s="2">
        <v>1802612</v>
      </c>
      <c r="F9" s="2">
        <v>482</v>
      </c>
    </row>
    <row r="10" spans="1:6" x14ac:dyDescent="0.25">
      <c r="A10" s="2">
        <v>2022</v>
      </c>
      <c r="B10" s="2">
        <v>24120000</v>
      </c>
      <c r="C10" s="2">
        <v>3.9</v>
      </c>
      <c r="D10" s="2">
        <v>6014</v>
      </c>
      <c r="E10" s="2"/>
      <c r="F10" s="2"/>
    </row>
    <row r="11" spans="1:6" x14ac:dyDescent="0.25">
      <c r="A11" s="2">
        <v>2024</v>
      </c>
      <c r="B11" s="2"/>
      <c r="C11" s="2"/>
      <c r="D11" s="2"/>
      <c r="E11" s="2">
        <v>2802273</v>
      </c>
      <c r="F11" s="2">
        <v>277</v>
      </c>
    </row>
  </sheetData>
  <pageMargins left="0.75" right="0.75" top="1" bottom="1" header="0.511811023622047" footer="0.511811023622047"/>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12" width="50" customWidth="1"/>
  </cols>
  <sheetData>
    <row r="1" spans="1:12" ht="38.25" x14ac:dyDescent="0.25">
      <c r="A1" s="1" t="s">
        <v>15</v>
      </c>
      <c r="B1" s="1" t="s">
        <v>310</v>
      </c>
      <c r="C1" s="1" t="s">
        <v>311</v>
      </c>
      <c r="D1" s="1" t="s">
        <v>312</v>
      </c>
      <c r="E1" s="1" t="s">
        <v>313</v>
      </c>
      <c r="F1" s="1" t="s">
        <v>314</v>
      </c>
      <c r="G1" s="1" t="s">
        <v>315</v>
      </c>
      <c r="H1" s="1" t="s">
        <v>316</v>
      </c>
      <c r="I1" s="1" t="s">
        <v>317</v>
      </c>
      <c r="J1" s="1" t="s">
        <v>318</v>
      </c>
      <c r="K1" s="1" t="s">
        <v>319</v>
      </c>
      <c r="L1" s="1" t="s">
        <v>320</v>
      </c>
    </row>
    <row r="2" spans="1:12" x14ac:dyDescent="0.25">
      <c r="A2" s="2">
        <v>1997</v>
      </c>
      <c r="B2" s="2">
        <v>116</v>
      </c>
      <c r="C2" s="2">
        <v>625000</v>
      </c>
      <c r="D2" s="2">
        <v>5384</v>
      </c>
      <c r="E2" s="2"/>
      <c r="F2" s="2"/>
      <c r="G2" s="2"/>
      <c r="H2" s="2"/>
      <c r="I2" s="2"/>
      <c r="J2" s="2"/>
      <c r="K2" s="2"/>
      <c r="L2" s="2"/>
    </row>
    <row r="3" spans="1:12" x14ac:dyDescent="0.25">
      <c r="A3" s="2">
        <v>2002</v>
      </c>
      <c r="B3" s="2">
        <v>113</v>
      </c>
      <c r="C3" s="2">
        <v>886000</v>
      </c>
      <c r="D3" s="2">
        <v>7841</v>
      </c>
      <c r="E3" s="2">
        <v>107</v>
      </c>
      <c r="F3" s="2" t="s">
        <v>117</v>
      </c>
      <c r="G3" s="2" t="s">
        <v>117</v>
      </c>
      <c r="H3" s="2">
        <v>243</v>
      </c>
      <c r="I3" s="2">
        <v>5</v>
      </c>
      <c r="J3" s="2">
        <v>7</v>
      </c>
      <c r="K3" s="2" t="s">
        <v>117</v>
      </c>
      <c r="L3" s="2" t="s">
        <v>117</v>
      </c>
    </row>
    <row r="4" spans="1:12" x14ac:dyDescent="0.25">
      <c r="A4" s="2">
        <v>2007</v>
      </c>
      <c r="B4" s="2">
        <v>218</v>
      </c>
      <c r="C4" s="2">
        <v>2378000</v>
      </c>
      <c r="D4" s="2">
        <v>10908</v>
      </c>
      <c r="E4" s="2">
        <v>218</v>
      </c>
      <c r="F4" s="2" t="s">
        <v>117</v>
      </c>
      <c r="G4" s="2" t="s">
        <v>117</v>
      </c>
      <c r="H4" s="2" t="s">
        <v>117</v>
      </c>
      <c r="I4" s="2">
        <v>2</v>
      </c>
      <c r="J4" s="2">
        <v>2</v>
      </c>
      <c r="K4" s="2" t="s">
        <v>117</v>
      </c>
      <c r="L4" s="2" t="s">
        <v>117</v>
      </c>
    </row>
    <row r="5" spans="1:12" x14ac:dyDescent="0.25">
      <c r="A5" s="2">
        <v>2012</v>
      </c>
      <c r="B5" s="2">
        <v>628</v>
      </c>
      <c r="C5" s="2">
        <v>5228000</v>
      </c>
      <c r="D5" s="2">
        <v>8325</v>
      </c>
      <c r="E5" s="2">
        <v>622</v>
      </c>
      <c r="F5" s="2">
        <v>5086000</v>
      </c>
      <c r="G5" s="2">
        <v>8176</v>
      </c>
      <c r="H5" s="2">
        <v>2902</v>
      </c>
      <c r="I5" s="2">
        <v>16</v>
      </c>
      <c r="J5" s="2">
        <v>16</v>
      </c>
      <c r="K5" s="2">
        <v>143000</v>
      </c>
      <c r="L5" s="2">
        <v>8914</v>
      </c>
    </row>
    <row r="6" spans="1:12" x14ac:dyDescent="0.25">
      <c r="A6" s="2">
        <v>2017</v>
      </c>
      <c r="B6" s="2">
        <v>662</v>
      </c>
      <c r="C6" s="2">
        <v>8362000</v>
      </c>
      <c r="D6" s="2">
        <v>12631</v>
      </c>
      <c r="E6" s="2">
        <v>657</v>
      </c>
      <c r="F6" s="2">
        <v>8333000</v>
      </c>
      <c r="G6" s="2">
        <v>12684</v>
      </c>
      <c r="H6" s="2">
        <v>1296</v>
      </c>
      <c r="I6" s="2">
        <v>12</v>
      </c>
      <c r="J6" s="2">
        <v>12</v>
      </c>
      <c r="K6" s="2">
        <v>29000</v>
      </c>
      <c r="L6" s="2">
        <v>2386</v>
      </c>
    </row>
    <row r="7" spans="1:12" x14ac:dyDescent="0.25">
      <c r="A7" s="2">
        <v>2022</v>
      </c>
      <c r="B7" s="2">
        <v>634</v>
      </c>
      <c r="C7" s="2">
        <v>15515000</v>
      </c>
      <c r="D7" s="2">
        <v>24471</v>
      </c>
      <c r="E7" s="2">
        <v>626</v>
      </c>
      <c r="F7" s="2">
        <v>15393000</v>
      </c>
      <c r="G7" s="2">
        <v>24590</v>
      </c>
      <c r="H7" s="2" t="s">
        <v>117</v>
      </c>
      <c r="I7" s="2">
        <v>14</v>
      </c>
      <c r="J7" s="2">
        <v>14</v>
      </c>
      <c r="K7" s="2">
        <v>122000</v>
      </c>
      <c r="L7" s="2">
        <v>8681</v>
      </c>
    </row>
  </sheetData>
  <pageMargins left="0.75" right="0.75" top="1" bottom="1" header="0.511811023622047" footer="0.511811023622047"/>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15</v>
      </c>
      <c r="B1" s="1" t="s">
        <v>321</v>
      </c>
      <c r="C1" s="1" t="s">
        <v>322</v>
      </c>
    </row>
    <row r="2" spans="1:3" x14ac:dyDescent="0.25">
      <c r="A2" s="2">
        <v>2009</v>
      </c>
      <c r="B2" s="2">
        <v>2251003</v>
      </c>
      <c r="C2" s="2">
        <v>293</v>
      </c>
    </row>
    <row r="3" spans="1:3" x14ac:dyDescent="0.25">
      <c r="A3" s="2">
        <v>2014</v>
      </c>
      <c r="B3" s="2">
        <v>2261189</v>
      </c>
      <c r="C3" s="2">
        <v>232</v>
      </c>
    </row>
    <row r="4" spans="1:3" x14ac:dyDescent="0.25">
      <c r="A4" s="2">
        <v>2019</v>
      </c>
      <c r="B4" s="2">
        <v>2439437</v>
      </c>
      <c r="C4" s="2">
        <v>273</v>
      </c>
    </row>
    <row r="5" spans="1:3" x14ac:dyDescent="0.25">
      <c r="A5" s="2">
        <v>2024</v>
      </c>
      <c r="B5" s="2">
        <v>3377811</v>
      </c>
      <c r="C5" s="2">
        <v>199</v>
      </c>
    </row>
  </sheetData>
  <pageMargins left="0.75" right="0.75" top="1" bottom="1" header="0.511811023622047" footer="0.511811023622047"/>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3" width="48" customWidth="1"/>
    <col min="4" max="28" width="50" customWidth="1"/>
  </cols>
  <sheetData>
    <row r="1" spans="1:28" ht="51" x14ac:dyDescent="0.25">
      <c r="A1" s="1" t="s">
        <v>15</v>
      </c>
      <c r="B1" s="1" t="s">
        <v>323</v>
      </c>
      <c r="C1" s="1" t="s">
        <v>324</v>
      </c>
      <c r="D1" s="1" t="s">
        <v>325</v>
      </c>
      <c r="E1" s="1" t="s">
        <v>326</v>
      </c>
      <c r="F1" s="1" t="s">
        <v>327</v>
      </c>
      <c r="G1" s="1" t="s">
        <v>328</v>
      </c>
      <c r="H1" s="1" t="s">
        <v>329</v>
      </c>
      <c r="I1" s="1" t="s">
        <v>330</v>
      </c>
      <c r="J1" s="1" t="s">
        <v>331</v>
      </c>
      <c r="K1" s="1" t="s">
        <v>332</v>
      </c>
      <c r="L1" s="1" t="s">
        <v>333</v>
      </c>
      <c r="M1" s="1" t="s">
        <v>334</v>
      </c>
      <c r="N1" s="1" t="s">
        <v>335</v>
      </c>
      <c r="O1" s="1" t="s">
        <v>336</v>
      </c>
      <c r="P1" s="1" t="s">
        <v>337</v>
      </c>
      <c r="Q1" s="1" t="s">
        <v>338</v>
      </c>
      <c r="R1" s="1" t="s">
        <v>339</v>
      </c>
      <c r="S1" s="1" t="s">
        <v>340</v>
      </c>
      <c r="T1" s="1" t="s">
        <v>341</v>
      </c>
      <c r="U1" s="1" t="s">
        <v>342</v>
      </c>
      <c r="V1" s="1" t="s">
        <v>343</v>
      </c>
      <c r="W1" s="1" t="s">
        <v>344</v>
      </c>
      <c r="X1" s="1" t="s">
        <v>345</v>
      </c>
      <c r="Y1" s="1" t="s">
        <v>346</v>
      </c>
      <c r="Z1" s="1" t="s">
        <v>347</v>
      </c>
      <c r="AA1" s="1" t="s">
        <v>348</v>
      </c>
      <c r="AB1" s="1" t="s">
        <v>349</v>
      </c>
    </row>
    <row r="2" spans="1:28" x14ac:dyDescent="0.25">
      <c r="A2" s="2">
        <v>1997</v>
      </c>
      <c r="B2" s="2">
        <v>415</v>
      </c>
      <c r="C2" s="2">
        <v>4170000</v>
      </c>
      <c r="D2" s="2">
        <v>10047</v>
      </c>
      <c r="E2" s="2">
        <v>213</v>
      </c>
      <c r="F2" s="2">
        <v>1688000</v>
      </c>
      <c r="G2" s="2">
        <v>7923</v>
      </c>
      <c r="H2" s="2"/>
      <c r="I2" s="2"/>
      <c r="J2" s="2"/>
      <c r="K2" s="2"/>
      <c r="L2" s="2"/>
      <c r="M2" s="2"/>
      <c r="N2" s="2">
        <v>25</v>
      </c>
      <c r="O2" s="2">
        <v>190000</v>
      </c>
      <c r="P2" s="2">
        <v>7589</v>
      </c>
      <c r="Q2" s="2"/>
      <c r="R2" s="2"/>
      <c r="S2" s="2"/>
      <c r="T2" s="2"/>
      <c r="U2" s="2"/>
      <c r="V2" s="2"/>
      <c r="W2" s="2"/>
      <c r="X2" s="2"/>
      <c r="Y2" s="2"/>
      <c r="Z2" s="2">
        <v>140</v>
      </c>
      <c r="AA2" s="2">
        <v>2063000</v>
      </c>
      <c r="AB2" s="2">
        <v>14739</v>
      </c>
    </row>
    <row r="3" spans="1:28" x14ac:dyDescent="0.25">
      <c r="A3" s="2">
        <v>2002</v>
      </c>
      <c r="B3" s="2">
        <v>449</v>
      </c>
      <c r="C3" s="2">
        <v>19237000</v>
      </c>
      <c r="D3" s="2">
        <v>42844</v>
      </c>
      <c r="E3" s="2">
        <v>181</v>
      </c>
      <c r="F3" s="2">
        <v>7448000</v>
      </c>
      <c r="G3" s="2">
        <v>41147</v>
      </c>
      <c r="H3" s="2">
        <v>24</v>
      </c>
      <c r="I3" s="2">
        <v>1607000</v>
      </c>
      <c r="J3" s="2">
        <v>66966</v>
      </c>
      <c r="K3" s="2"/>
      <c r="L3" s="2"/>
      <c r="M3" s="2"/>
      <c r="N3" s="2">
        <v>21</v>
      </c>
      <c r="O3" s="2">
        <v>243000</v>
      </c>
      <c r="P3" s="2">
        <v>11549</v>
      </c>
      <c r="Q3" s="2"/>
      <c r="R3" s="2"/>
      <c r="S3" s="2"/>
      <c r="T3" s="2">
        <v>134</v>
      </c>
      <c r="U3" s="2">
        <v>6368000</v>
      </c>
      <c r="V3" s="2">
        <v>47519</v>
      </c>
      <c r="W3" s="2">
        <v>40</v>
      </c>
      <c r="X3" s="2">
        <v>90000</v>
      </c>
      <c r="Y3" s="2">
        <v>2249</v>
      </c>
      <c r="Z3" s="2">
        <v>103</v>
      </c>
      <c r="AA3" s="2">
        <v>3482000</v>
      </c>
      <c r="AB3" s="2">
        <v>33806</v>
      </c>
    </row>
    <row r="4" spans="1:28" x14ac:dyDescent="0.25">
      <c r="A4" s="2">
        <v>2007</v>
      </c>
      <c r="B4" s="2">
        <v>636</v>
      </c>
      <c r="C4" s="2">
        <v>46522000</v>
      </c>
      <c r="D4" s="2">
        <v>73147</v>
      </c>
      <c r="E4" s="2">
        <v>197</v>
      </c>
      <c r="F4" s="2">
        <v>6273000</v>
      </c>
      <c r="G4" s="2">
        <v>31841</v>
      </c>
      <c r="H4" s="2">
        <v>121</v>
      </c>
      <c r="I4" s="2">
        <v>22911000</v>
      </c>
      <c r="J4" s="2">
        <v>189351</v>
      </c>
      <c r="K4" s="2">
        <v>7</v>
      </c>
      <c r="L4" s="2">
        <v>19000</v>
      </c>
      <c r="M4" s="2">
        <v>2753</v>
      </c>
      <c r="N4" s="2">
        <v>23</v>
      </c>
      <c r="O4" s="2" t="s">
        <v>117</v>
      </c>
      <c r="P4" s="2" t="s">
        <v>117</v>
      </c>
      <c r="Q4" s="2">
        <v>39</v>
      </c>
      <c r="R4" s="2" t="s">
        <v>117</v>
      </c>
      <c r="S4" s="2" t="s">
        <v>117</v>
      </c>
      <c r="T4" s="2">
        <v>151</v>
      </c>
      <c r="U4" s="2">
        <v>10290000</v>
      </c>
      <c r="V4" s="2">
        <v>68145</v>
      </c>
      <c r="W4" s="2">
        <v>49</v>
      </c>
      <c r="X4" s="2" t="s">
        <v>117</v>
      </c>
      <c r="Y4" s="2" t="s">
        <v>117</v>
      </c>
      <c r="Z4" s="2">
        <v>116</v>
      </c>
      <c r="AA4" s="2">
        <v>5729000</v>
      </c>
      <c r="AB4" s="2">
        <v>49389</v>
      </c>
    </row>
    <row r="5" spans="1:28" x14ac:dyDescent="0.25">
      <c r="A5" s="2">
        <v>2012</v>
      </c>
      <c r="B5" s="2">
        <v>1276</v>
      </c>
      <c r="C5" s="2">
        <v>36663000</v>
      </c>
      <c r="D5" s="2">
        <v>28733</v>
      </c>
      <c r="E5" s="2">
        <v>376</v>
      </c>
      <c r="F5" s="2">
        <v>4660000</v>
      </c>
      <c r="G5" s="2">
        <v>12395</v>
      </c>
      <c r="H5" s="2">
        <v>233</v>
      </c>
      <c r="I5" s="2">
        <v>17768000</v>
      </c>
      <c r="J5" s="2">
        <v>76256</v>
      </c>
      <c r="K5" s="2">
        <v>176</v>
      </c>
      <c r="L5" s="2">
        <v>1968000</v>
      </c>
      <c r="M5" s="2">
        <v>11180</v>
      </c>
      <c r="N5" s="2">
        <v>55</v>
      </c>
      <c r="O5" s="2">
        <v>1433000</v>
      </c>
      <c r="P5" s="2">
        <v>26060</v>
      </c>
      <c r="Q5" s="2">
        <v>30</v>
      </c>
      <c r="R5" s="2">
        <v>445000</v>
      </c>
      <c r="S5" s="2">
        <v>14829</v>
      </c>
      <c r="T5" s="2">
        <v>270</v>
      </c>
      <c r="U5" s="2">
        <v>5777000</v>
      </c>
      <c r="V5" s="2">
        <v>21397</v>
      </c>
      <c r="W5" s="2">
        <v>88</v>
      </c>
      <c r="X5" s="2">
        <v>102000</v>
      </c>
      <c r="Y5" s="2">
        <v>1159</v>
      </c>
      <c r="Z5" s="2">
        <v>174</v>
      </c>
      <c r="AA5" s="2">
        <v>4510000</v>
      </c>
      <c r="AB5" s="2">
        <v>25917</v>
      </c>
    </row>
    <row r="6" spans="1:28" x14ac:dyDescent="0.25">
      <c r="A6" s="2">
        <v>2017</v>
      </c>
      <c r="B6" s="2">
        <v>1368</v>
      </c>
      <c r="C6" s="2">
        <v>38102000</v>
      </c>
      <c r="D6" s="2">
        <v>27852</v>
      </c>
      <c r="E6" s="2">
        <v>442</v>
      </c>
      <c r="F6" s="2">
        <v>6773000</v>
      </c>
      <c r="G6" s="2">
        <v>15323</v>
      </c>
      <c r="H6" s="2">
        <v>294</v>
      </c>
      <c r="I6" s="2">
        <v>16609000</v>
      </c>
      <c r="J6" s="2">
        <v>56494</v>
      </c>
      <c r="K6" s="2">
        <v>115</v>
      </c>
      <c r="L6" s="2">
        <v>1399000</v>
      </c>
      <c r="M6" s="2">
        <v>12162</v>
      </c>
      <c r="N6" s="2">
        <v>90</v>
      </c>
      <c r="O6" s="2">
        <v>1618000</v>
      </c>
      <c r="P6" s="2">
        <v>17979</v>
      </c>
      <c r="Q6" s="2">
        <v>76</v>
      </c>
      <c r="R6" s="2">
        <v>529000</v>
      </c>
      <c r="S6" s="2">
        <v>6964</v>
      </c>
      <c r="T6" s="2">
        <v>282</v>
      </c>
      <c r="U6" s="2">
        <v>6864000</v>
      </c>
      <c r="V6" s="2">
        <v>24339</v>
      </c>
      <c r="W6" s="2">
        <v>49</v>
      </c>
      <c r="X6" s="2">
        <v>89000</v>
      </c>
      <c r="Y6" s="2">
        <v>1814</v>
      </c>
      <c r="Z6" s="2">
        <v>239</v>
      </c>
      <c r="AA6" s="2">
        <v>4221000</v>
      </c>
      <c r="AB6" s="2">
        <v>17663</v>
      </c>
    </row>
    <row r="7" spans="1:28" x14ac:dyDescent="0.25">
      <c r="A7" s="2">
        <v>2022</v>
      </c>
      <c r="B7" s="2">
        <v>1160</v>
      </c>
      <c r="C7" s="2">
        <v>73658000</v>
      </c>
      <c r="D7" s="2">
        <v>63499</v>
      </c>
      <c r="E7" s="2">
        <v>289</v>
      </c>
      <c r="F7" s="2">
        <v>9968000</v>
      </c>
      <c r="G7" s="2">
        <v>34491</v>
      </c>
      <c r="H7" s="2">
        <v>261</v>
      </c>
      <c r="I7" s="2">
        <v>26512000</v>
      </c>
      <c r="J7" s="2">
        <v>101579</v>
      </c>
      <c r="K7" s="2">
        <v>166</v>
      </c>
      <c r="L7" s="2">
        <v>4566000</v>
      </c>
      <c r="M7" s="2">
        <v>27505</v>
      </c>
      <c r="N7" s="2">
        <v>78</v>
      </c>
      <c r="O7" s="2">
        <v>9512000</v>
      </c>
      <c r="P7" s="2">
        <v>121944</v>
      </c>
      <c r="Q7" s="2">
        <v>44</v>
      </c>
      <c r="R7" s="2">
        <v>308000</v>
      </c>
      <c r="S7" s="2">
        <v>6991</v>
      </c>
      <c r="T7" s="2">
        <v>170</v>
      </c>
      <c r="U7" s="2">
        <v>10992000</v>
      </c>
      <c r="V7" s="2">
        <v>64659</v>
      </c>
      <c r="W7" s="2">
        <v>83</v>
      </c>
      <c r="X7" s="2">
        <v>293000</v>
      </c>
      <c r="Y7" s="2">
        <v>3531</v>
      </c>
      <c r="Z7" s="2">
        <v>215</v>
      </c>
      <c r="AA7" s="2">
        <v>11508000</v>
      </c>
      <c r="AB7" s="2">
        <v>53526</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14"/>
  <sheetViews>
    <sheetView zoomScaleNormal="100" workbookViewId="0">
      <pane ySplit="1" topLeftCell="A2" activePane="bottomLeft" state="frozen"/>
      <selection pane="bottomLeft" activeCell="B25" sqref="B25"/>
    </sheetView>
  </sheetViews>
  <sheetFormatPr defaultColWidth="8.7109375" defaultRowHeight="15" x14ac:dyDescent="0.25"/>
  <cols>
    <col min="1" max="1" width="8" customWidth="1"/>
    <col min="2" max="7" width="50" customWidth="1"/>
    <col min="8" max="8" width="33" customWidth="1"/>
    <col min="9" max="9" width="48" customWidth="1"/>
    <col min="10" max="10" width="27" customWidth="1"/>
    <col min="11" max="12" width="50" customWidth="1"/>
    <col min="13" max="13" width="42" customWidth="1"/>
    <col min="14" max="33" width="50" customWidth="1"/>
    <col min="34" max="34" width="38" customWidth="1"/>
    <col min="35" max="39" width="50" customWidth="1"/>
    <col min="40" max="40" width="49" customWidth="1"/>
    <col min="41" max="43" width="50" customWidth="1"/>
    <col min="44" max="44" width="38" customWidth="1"/>
    <col min="45" max="45" width="50" customWidth="1"/>
    <col min="46" max="46" width="42" customWidth="1"/>
    <col min="47" max="53" width="50" customWidth="1"/>
    <col min="54" max="54" width="41" customWidth="1"/>
    <col min="55" max="62" width="50" customWidth="1"/>
    <col min="63" max="63" width="28" customWidth="1"/>
    <col min="64" max="65" width="50" customWidth="1"/>
    <col min="66" max="66" width="43" customWidth="1"/>
    <col min="67" max="68" width="50" customWidth="1"/>
    <col min="69" max="69" width="24" customWidth="1"/>
    <col min="70" max="70" width="39" customWidth="1"/>
    <col min="71" max="71" width="34" customWidth="1"/>
    <col min="72" max="72" width="49" customWidth="1"/>
    <col min="73" max="73" width="30" customWidth="1"/>
    <col min="74" max="74" width="45" customWidth="1"/>
    <col min="75" max="81" width="50" customWidth="1"/>
    <col min="82" max="82" width="47" customWidth="1"/>
    <col min="83" max="83" width="50" customWidth="1"/>
    <col min="84" max="84" width="37" customWidth="1"/>
    <col min="85" max="85" width="50" customWidth="1"/>
    <col min="86" max="86" width="47" customWidth="1"/>
    <col min="87" max="87" width="50" customWidth="1"/>
    <col min="88" max="88" width="35" customWidth="1"/>
    <col min="89" max="89" width="50" customWidth="1"/>
    <col min="90" max="90" width="44" customWidth="1"/>
    <col min="91" max="91" width="27" customWidth="1"/>
    <col min="92" max="93" width="50" customWidth="1"/>
    <col min="94" max="94" width="42" customWidth="1"/>
    <col min="95" max="95" width="44" customWidth="1"/>
    <col min="96" max="98" width="50" customWidth="1"/>
    <col min="99" max="99" width="37" customWidth="1"/>
    <col min="100" max="102" width="50" customWidth="1"/>
  </cols>
  <sheetData>
    <row r="1" spans="1:102" ht="38.25" x14ac:dyDescent="0.25">
      <c r="A1" s="12" t="s">
        <v>15</v>
      </c>
      <c r="B1" s="1" t="s">
        <v>16</v>
      </c>
      <c r="C1" s="1" t="s">
        <v>17</v>
      </c>
      <c r="D1" s="1" t="s">
        <v>18</v>
      </c>
      <c r="E1" s="1" t="s">
        <v>19</v>
      </c>
      <c r="F1" s="1" t="s">
        <v>20</v>
      </c>
      <c r="G1" s="1" t="s">
        <v>21</v>
      </c>
      <c r="H1" s="1" t="s">
        <v>22</v>
      </c>
      <c r="I1" s="1" t="s">
        <v>23</v>
      </c>
      <c r="J1" s="1" t="s">
        <v>24</v>
      </c>
      <c r="K1" s="1" t="s">
        <v>25</v>
      </c>
      <c r="L1" s="1" t="s">
        <v>26</v>
      </c>
      <c r="M1" s="1" t="s">
        <v>27</v>
      </c>
      <c r="N1" s="1" t="s">
        <v>28</v>
      </c>
      <c r="O1" s="1" t="s">
        <v>29</v>
      </c>
      <c r="P1" s="1" t="s">
        <v>30</v>
      </c>
      <c r="Q1" s="1" t="s">
        <v>31</v>
      </c>
      <c r="R1" s="1" t="s">
        <v>32</v>
      </c>
      <c r="S1" s="1" t="s">
        <v>33</v>
      </c>
      <c r="T1" s="1" t="s">
        <v>34</v>
      </c>
      <c r="U1" s="1" t="s">
        <v>35</v>
      </c>
      <c r="V1" s="1" t="s">
        <v>36</v>
      </c>
      <c r="W1" s="1" t="s">
        <v>37</v>
      </c>
      <c r="X1" s="1" t="s">
        <v>38</v>
      </c>
      <c r="Y1" s="1" t="s">
        <v>39</v>
      </c>
      <c r="Z1" s="1" t="s">
        <v>40</v>
      </c>
      <c r="AA1" s="1" t="s">
        <v>41</v>
      </c>
      <c r="AB1" s="1" t="s">
        <v>42</v>
      </c>
      <c r="AC1" s="1" t="s">
        <v>43</v>
      </c>
      <c r="AD1" s="1" t="s">
        <v>44</v>
      </c>
      <c r="AE1" s="1" t="s">
        <v>45</v>
      </c>
      <c r="AF1" s="1" t="s">
        <v>46</v>
      </c>
      <c r="AG1" s="1" t="s">
        <v>47</v>
      </c>
      <c r="AH1" s="1" t="s">
        <v>48</v>
      </c>
      <c r="AI1" s="1" t="s">
        <v>49</v>
      </c>
      <c r="AJ1" s="1" t="s">
        <v>50</v>
      </c>
      <c r="AK1" s="1" t="s">
        <v>51</v>
      </c>
      <c r="AL1" s="1" t="s">
        <v>52</v>
      </c>
      <c r="AM1" s="1" t="s">
        <v>53</v>
      </c>
      <c r="AN1" s="1" t="s">
        <v>54</v>
      </c>
      <c r="AO1" s="1" t="s">
        <v>55</v>
      </c>
      <c r="AP1" s="1" t="s">
        <v>56</v>
      </c>
      <c r="AQ1" s="1" t="s">
        <v>57</v>
      </c>
      <c r="AR1" s="1" t="s">
        <v>58</v>
      </c>
      <c r="AS1" s="1" t="s">
        <v>59</v>
      </c>
      <c r="AT1" s="1" t="s">
        <v>60</v>
      </c>
      <c r="AU1" s="1" t="s">
        <v>61</v>
      </c>
      <c r="AV1" s="1" t="s">
        <v>62</v>
      </c>
      <c r="AW1" s="1" t="s">
        <v>63</v>
      </c>
      <c r="AX1" s="1" t="s">
        <v>64</v>
      </c>
      <c r="AY1" s="1" t="s">
        <v>65</v>
      </c>
      <c r="AZ1" s="1" t="s">
        <v>66</v>
      </c>
      <c r="BA1" s="1" t="s">
        <v>67</v>
      </c>
      <c r="BB1" s="1" t="s">
        <v>68</v>
      </c>
      <c r="BC1" s="1" t="s">
        <v>69</v>
      </c>
      <c r="BD1" s="1" t="s">
        <v>70</v>
      </c>
      <c r="BE1" s="1" t="s">
        <v>71</v>
      </c>
      <c r="BF1" s="1" t="s">
        <v>72</v>
      </c>
      <c r="BG1" s="1" t="s">
        <v>73</v>
      </c>
      <c r="BH1" s="1" t="s">
        <v>74</v>
      </c>
      <c r="BI1" s="1" t="s">
        <v>75</v>
      </c>
      <c r="BJ1" s="1" t="s">
        <v>76</v>
      </c>
      <c r="BK1" s="1" t="s">
        <v>77</v>
      </c>
      <c r="BL1" s="1" t="s">
        <v>78</v>
      </c>
      <c r="BM1" s="1" t="s">
        <v>79</v>
      </c>
      <c r="BN1" s="1" t="s">
        <v>80</v>
      </c>
      <c r="BO1" s="1" t="s">
        <v>81</v>
      </c>
      <c r="BP1" s="1" t="s">
        <v>82</v>
      </c>
      <c r="BQ1" s="1" t="s">
        <v>83</v>
      </c>
      <c r="BR1" s="1" t="s">
        <v>84</v>
      </c>
      <c r="BS1" s="1" t="s">
        <v>85</v>
      </c>
      <c r="BT1" s="1" t="s">
        <v>86</v>
      </c>
      <c r="BU1" s="1" t="s">
        <v>87</v>
      </c>
      <c r="BV1" s="1" t="s">
        <v>88</v>
      </c>
      <c r="BW1" s="1" t="s">
        <v>89</v>
      </c>
      <c r="BX1" s="1" t="s">
        <v>90</v>
      </c>
      <c r="BY1" s="1" t="s">
        <v>91</v>
      </c>
      <c r="BZ1" s="1" t="s">
        <v>92</v>
      </c>
      <c r="CA1" s="1" t="s">
        <v>93</v>
      </c>
      <c r="CB1" s="1" t="s">
        <v>94</v>
      </c>
      <c r="CC1" s="1" t="s">
        <v>95</v>
      </c>
      <c r="CD1" s="1" t="s">
        <v>96</v>
      </c>
      <c r="CE1" s="1" t="s">
        <v>97</v>
      </c>
      <c r="CF1" s="1" t="s">
        <v>98</v>
      </c>
      <c r="CG1" s="1" t="s">
        <v>99</v>
      </c>
      <c r="CH1" s="1" t="s">
        <v>100</v>
      </c>
      <c r="CI1" s="1" t="s">
        <v>101</v>
      </c>
      <c r="CJ1" s="1" t="s">
        <v>102</v>
      </c>
      <c r="CK1" s="1" t="s">
        <v>103</v>
      </c>
      <c r="CL1" s="1" t="s">
        <v>104</v>
      </c>
      <c r="CM1" s="1" t="s">
        <v>105</v>
      </c>
      <c r="CN1" s="1" t="s">
        <v>106</v>
      </c>
      <c r="CO1" s="1" t="s">
        <v>107</v>
      </c>
      <c r="CP1" s="1" t="s">
        <v>108</v>
      </c>
      <c r="CQ1" s="1" t="s">
        <v>109</v>
      </c>
      <c r="CR1" s="1" t="s">
        <v>110</v>
      </c>
      <c r="CS1" s="1" t="s">
        <v>111</v>
      </c>
      <c r="CT1" s="1" t="s">
        <v>112</v>
      </c>
      <c r="CU1" s="1" t="s">
        <v>113</v>
      </c>
      <c r="CV1" s="1" t="s">
        <v>114</v>
      </c>
      <c r="CW1" s="1" t="s">
        <v>115</v>
      </c>
      <c r="CX1" s="1" t="s">
        <v>116</v>
      </c>
    </row>
    <row r="2" spans="1:102" x14ac:dyDescent="0.25">
      <c r="A2" s="2">
        <v>1997</v>
      </c>
      <c r="B2" s="2">
        <v>139523</v>
      </c>
      <c r="C2" s="2"/>
      <c r="D2" s="2"/>
      <c r="E2" s="2">
        <v>2224</v>
      </c>
      <c r="F2" s="2">
        <v>6529</v>
      </c>
      <c r="G2" s="2">
        <v>124</v>
      </c>
      <c r="H2" s="2"/>
      <c r="I2" s="2"/>
      <c r="J2" s="2">
        <v>292107</v>
      </c>
      <c r="K2" s="2"/>
      <c r="L2" s="2"/>
      <c r="M2" s="2">
        <v>4882</v>
      </c>
      <c r="N2" s="2">
        <v>150179</v>
      </c>
      <c r="O2" s="2"/>
      <c r="P2" s="2"/>
      <c r="Q2" s="2">
        <v>1052</v>
      </c>
      <c r="R2" s="2">
        <v>453</v>
      </c>
      <c r="S2" s="2"/>
      <c r="T2" s="2"/>
      <c r="U2" s="2">
        <v>67</v>
      </c>
      <c r="V2" s="2">
        <v>3176</v>
      </c>
      <c r="W2" s="2"/>
      <c r="X2" s="2"/>
      <c r="Y2" s="2">
        <v>60</v>
      </c>
      <c r="Z2" s="2"/>
      <c r="AA2" s="2"/>
      <c r="AB2" s="2"/>
      <c r="AC2" s="2"/>
      <c r="AD2" s="2"/>
      <c r="AE2" s="2"/>
      <c r="AF2" s="2"/>
      <c r="AG2" s="2"/>
      <c r="AH2" s="2">
        <v>100094</v>
      </c>
      <c r="AI2" s="2"/>
      <c r="AJ2" s="2"/>
      <c r="AK2" s="2">
        <v>4594</v>
      </c>
      <c r="AL2" s="2"/>
      <c r="AM2" s="2"/>
      <c r="AN2" s="2">
        <v>70442</v>
      </c>
      <c r="AO2" s="2">
        <v>2181</v>
      </c>
      <c r="AP2" s="2"/>
      <c r="AQ2" s="2"/>
      <c r="AR2" s="2"/>
      <c r="AS2" s="2"/>
      <c r="AT2" s="2">
        <v>41834</v>
      </c>
      <c r="AU2" s="2"/>
      <c r="AV2" s="2"/>
      <c r="AW2" s="2">
        <v>501</v>
      </c>
      <c r="AX2" s="2"/>
      <c r="AY2" s="2"/>
      <c r="AZ2" s="2"/>
      <c r="BA2" s="2"/>
      <c r="BB2" s="2"/>
      <c r="BC2" s="2"/>
      <c r="BD2" s="2"/>
      <c r="BE2" s="2"/>
      <c r="BF2" s="2">
        <v>3460472000</v>
      </c>
      <c r="BG2" s="2">
        <v>2405</v>
      </c>
      <c r="BH2" s="2">
        <v>632281</v>
      </c>
      <c r="BI2" s="2">
        <v>5473</v>
      </c>
      <c r="BJ2" s="2"/>
      <c r="BK2" s="2">
        <v>76971</v>
      </c>
      <c r="BL2" s="2">
        <v>34</v>
      </c>
      <c r="BM2" s="2"/>
      <c r="BN2" s="2">
        <v>2241</v>
      </c>
      <c r="BO2" s="2"/>
      <c r="BP2" s="2"/>
      <c r="BQ2" s="2"/>
      <c r="BR2" s="2"/>
      <c r="BS2" s="2">
        <v>727864</v>
      </c>
      <c r="BT2" s="2">
        <v>3687</v>
      </c>
      <c r="BU2" s="2">
        <v>972415</v>
      </c>
      <c r="BV2" s="2">
        <v>1163</v>
      </c>
      <c r="BW2" s="2">
        <v>898737</v>
      </c>
      <c r="BX2" s="2"/>
      <c r="BY2" s="2"/>
      <c r="BZ2" s="2">
        <v>688</v>
      </c>
      <c r="CA2" s="2"/>
      <c r="CB2" s="2"/>
      <c r="CC2" s="2"/>
      <c r="CD2" s="2">
        <v>940571</v>
      </c>
      <c r="CE2" s="2">
        <v>1141</v>
      </c>
      <c r="CF2" s="2"/>
      <c r="CG2" s="2"/>
      <c r="CH2" s="2">
        <v>711207</v>
      </c>
      <c r="CI2" s="2">
        <v>2493</v>
      </c>
      <c r="CJ2" s="2"/>
      <c r="CK2" s="2"/>
      <c r="CL2" s="2"/>
      <c r="CM2" s="2">
        <v>108704</v>
      </c>
      <c r="CN2" s="2"/>
      <c r="CO2" s="2"/>
      <c r="CP2" s="2">
        <v>213</v>
      </c>
      <c r="CQ2" s="2">
        <v>76860</v>
      </c>
      <c r="CR2" s="2"/>
      <c r="CS2" s="2"/>
      <c r="CT2" s="2">
        <v>179</v>
      </c>
      <c r="CU2" s="2">
        <v>31844</v>
      </c>
      <c r="CV2" s="2"/>
      <c r="CW2" s="2"/>
      <c r="CX2" s="2">
        <v>54</v>
      </c>
    </row>
    <row r="3" spans="1:102" x14ac:dyDescent="0.25">
      <c r="A3" s="2">
        <v>2002</v>
      </c>
      <c r="B3" s="2">
        <v>119068</v>
      </c>
      <c r="C3" s="2">
        <v>9.1999999999999993</v>
      </c>
      <c r="D3" s="2"/>
      <c r="E3" s="2">
        <v>1973</v>
      </c>
      <c r="F3" s="2">
        <v>10503</v>
      </c>
      <c r="G3" s="2">
        <v>111</v>
      </c>
      <c r="H3" s="2">
        <v>27759</v>
      </c>
      <c r="I3" s="2">
        <v>185</v>
      </c>
      <c r="J3" s="2">
        <v>211120</v>
      </c>
      <c r="K3" s="2">
        <v>16.2</v>
      </c>
      <c r="L3" s="2"/>
      <c r="M3" s="2">
        <v>4755</v>
      </c>
      <c r="N3" s="2">
        <v>65119</v>
      </c>
      <c r="O3" s="2">
        <v>5</v>
      </c>
      <c r="P3" s="2"/>
      <c r="Q3" s="2">
        <v>1015</v>
      </c>
      <c r="R3" s="2">
        <v>1407</v>
      </c>
      <c r="S3" s="2">
        <v>0.1</v>
      </c>
      <c r="T3" s="2"/>
      <c r="U3" s="2">
        <v>200</v>
      </c>
      <c r="V3" s="2">
        <v>2153</v>
      </c>
      <c r="W3" s="2">
        <v>0.2</v>
      </c>
      <c r="X3" s="2"/>
      <c r="Y3" s="2">
        <v>55</v>
      </c>
      <c r="Z3" s="2">
        <v>61559</v>
      </c>
      <c r="AA3" s="2">
        <v>4.7</v>
      </c>
      <c r="AB3" s="2"/>
      <c r="AC3" s="2">
        <v>858</v>
      </c>
      <c r="AD3" s="2"/>
      <c r="AE3" s="2"/>
      <c r="AF3" s="2"/>
      <c r="AG3" s="2"/>
      <c r="AH3" s="2">
        <v>109461</v>
      </c>
      <c r="AI3" s="2">
        <v>8.4</v>
      </c>
      <c r="AJ3" s="2"/>
      <c r="AK3" s="2">
        <v>4522</v>
      </c>
      <c r="AL3" s="2"/>
      <c r="AM3" s="2"/>
      <c r="AN3" s="2">
        <v>58691</v>
      </c>
      <c r="AO3" s="2">
        <v>2174</v>
      </c>
      <c r="AP3" s="2"/>
      <c r="AQ3" s="2"/>
      <c r="AR3" s="2"/>
      <c r="AS3" s="2"/>
      <c r="AT3" s="2">
        <v>36540</v>
      </c>
      <c r="AU3" s="2">
        <v>2.8</v>
      </c>
      <c r="AV3" s="2"/>
      <c r="AW3" s="2">
        <v>451</v>
      </c>
      <c r="AX3" s="2"/>
      <c r="AY3" s="2"/>
      <c r="AZ3" s="2"/>
      <c r="BA3" s="2"/>
      <c r="BB3" s="2"/>
      <c r="BC3" s="2"/>
      <c r="BD3" s="2"/>
      <c r="BE3" s="2"/>
      <c r="BF3" s="2">
        <v>4583552000</v>
      </c>
      <c r="BG3" s="2">
        <v>3507</v>
      </c>
      <c r="BH3" s="2">
        <v>842875</v>
      </c>
      <c r="BI3" s="2">
        <v>5438</v>
      </c>
      <c r="BJ3" s="2"/>
      <c r="BK3" s="2">
        <v>69194</v>
      </c>
      <c r="BL3" s="2">
        <v>31</v>
      </c>
      <c r="BM3" s="2"/>
      <c r="BN3" s="2">
        <v>2231</v>
      </c>
      <c r="BO3" s="2"/>
      <c r="BP3" s="2"/>
      <c r="BQ3" s="2"/>
      <c r="BR3" s="2"/>
      <c r="BS3" s="2">
        <v>673158</v>
      </c>
      <c r="BT3" s="2">
        <v>3791</v>
      </c>
      <c r="BU3" s="2">
        <v>930633</v>
      </c>
      <c r="BV3" s="2">
        <v>1209</v>
      </c>
      <c r="BW3" s="2">
        <v>852626</v>
      </c>
      <c r="BX3" s="2">
        <v>65.599999999999994</v>
      </c>
      <c r="BY3" s="2"/>
      <c r="BZ3" s="2">
        <v>858</v>
      </c>
      <c r="CA3" s="2"/>
      <c r="CB3" s="2"/>
      <c r="CC3" s="2"/>
      <c r="CD3" s="2">
        <v>889166</v>
      </c>
      <c r="CE3" s="2">
        <v>1172</v>
      </c>
      <c r="CF3" s="2"/>
      <c r="CG3" s="2"/>
      <c r="CH3" s="2">
        <v>627341</v>
      </c>
      <c r="CI3" s="2">
        <v>2196</v>
      </c>
      <c r="CJ3" s="2"/>
      <c r="CK3" s="2"/>
      <c r="CL3" s="2"/>
      <c r="CM3" s="2">
        <v>117685</v>
      </c>
      <c r="CN3" s="2">
        <v>9</v>
      </c>
      <c r="CO3" s="2"/>
      <c r="CP3" s="2">
        <v>308</v>
      </c>
      <c r="CQ3" s="2">
        <v>76218</v>
      </c>
      <c r="CR3" s="2">
        <v>5.9</v>
      </c>
      <c r="CS3" s="2"/>
      <c r="CT3" s="2">
        <v>248</v>
      </c>
      <c r="CU3" s="2">
        <v>41467</v>
      </c>
      <c r="CV3" s="2">
        <v>3.2</v>
      </c>
      <c r="CW3" s="2"/>
      <c r="CX3" s="2">
        <v>86</v>
      </c>
    </row>
    <row r="4" spans="1:102" x14ac:dyDescent="0.25">
      <c r="A4" s="2">
        <v>2007</v>
      </c>
      <c r="B4" s="2">
        <v>126391</v>
      </c>
      <c r="C4" s="2">
        <v>11.3</v>
      </c>
      <c r="D4" s="2"/>
      <c r="E4" s="2">
        <v>2998</v>
      </c>
      <c r="F4" s="2">
        <v>10810</v>
      </c>
      <c r="G4" s="2">
        <v>173</v>
      </c>
      <c r="H4" s="2">
        <v>41333</v>
      </c>
      <c r="I4" s="2">
        <v>241</v>
      </c>
      <c r="J4" s="2">
        <v>177626</v>
      </c>
      <c r="K4" s="2">
        <v>15.8</v>
      </c>
      <c r="L4" s="2"/>
      <c r="M4" s="2">
        <v>6281</v>
      </c>
      <c r="N4" s="2">
        <v>51013</v>
      </c>
      <c r="O4" s="2">
        <v>4.5</v>
      </c>
      <c r="P4" s="2"/>
      <c r="Q4" s="2">
        <v>1329</v>
      </c>
      <c r="R4" s="2">
        <v>1846</v>
      </c>
      <c r="S4" s="2">
        <v>0.2</v>
      </c>
      <c r="T4" s="2"/>
      <c r="U4" s="2">
        <v>298</v>
      </c>
      <c r="V4" s="2">
        <v>4831</v>
      </c>
      <c r="W4" s="2">
        <v>0.4</v>
      </c>
      <c r="X4" s="2"/>
      <c r="Y4" s="2">
        <v>126</v>
      </c>
      <c r="Z4" s="2">
        <v>44336</v>
      </c>
      <c r="AA4" s="2">
        <v>4</v>
      </c>
      <c r="AB4" s="2"/>
      <c r="AC4" s="2">
        <v>1021</v>
      </c>
      <c r="AD4" s="2"/>
      <c r="AE4" s="2"/>
      <c r="AF4" s="2"/>
      <c r="AG4" s="2"/>
      <c r="AH4" s="2">
        <v>103120</v>
      </c>
      <c r="AI4" s="2">
        <v>9.1999999999999993</v>
      </c>
      <c r="AJ4" s="2"/>
      <c r="AK4" s="2">
        <v>6044</v>
      </c>
      <c r="AL4" s="2"/>
      <c r="AM4" s="2"/>
      <c r="AN4" s="2">
        <v>47825</v>
      </c>
      <c r="AO4" s="2">
        <v>2719</v>
      </c>
      <c r="AP4" s="2"/>
      <c r="AQ4" s="2"/>
      <c r="AR4" s="2"/>
      <c r="AS4" s="2"/>
      <c r="AT4" s="2">
        <v>23493</v>
      </c>
      <c r="AU4" s="2">
        <v>2.1</v>
      </c>
      <c r="AV4" s="2"/>
      <c r="AW4" s="2">
        <v>366</v>
      </c>
      <c r="AX4" s="2"/>
      <c r="AY4" s="2"/>
      <c r="AZ4" s="2"/>
      <c r="BA4" s="2"/>
      <c r="BB4" s="2"/>
      <c r="BC4" s="2"/>
      <c r="BD4" s="2"/>
      <c r="BE4" s="2"/>
      <c r="BF4" s="2">
        <v>8620668000</v>
      </c>
      <c r="BG4" s="2">
        <v>7688</v>
      </c>
      <c r="BH4" s="2">
        <v>1146213</v>
      </c>
      <c r="BI4" s="2">
        <v>7521</v>
      </c>
      <c r="BJ4" s="2"/>
      <c r="BK4" s="2">
        <v>58635</v>
      </c>
      <c r="BL4" s="2">
        <v>21</v>
      </c>
      <c r="BM4" s="2"/>
      <c r="BN4" s="2">
        <v>2810</v>
      </c>
      <c r="BO4" s="2"/>
      <c r="BP4" s="2"/>
      <c r="BQ4" s="2"/>
      <c r="BR4" s="2"/>
      <c r="BS4" s="2">
        <v>594546</v>
      </c>
      <c r="BT4" s="2">
        <v>5836</v>
      </c>
      <c r="BU4" s="2">
        <v>784334</v>
      </c>
      <c r="BV4" s="2">
        <v>2028</v>
      </c>
      <c r="BW4" s="2">
        <v>738271</v>
      </c>
      <c r="BX4" s="2">
        <v>65.8</v>
      </c>
      <c r="BY4" s="2"/>
      <c r="BZ4" s="2">
        <v>1706</v>
      </c>
      <c r="CA4" s="2"/>
      <c r="CB4" s="2"/>
      <c r="CC4" s="2"/>
      <c r="CD4" s="2">
        <v>761764</v>
      </c>
      <c r="CE4" s="2">
        <v>1974</v>
      </c>
      <c r="CF4" s="2"/>
      <c r="CG4" s="2"/>
      <c r="CH4" s="2">
        <v>526783</v>
      </c>
      <c r="CI4" s="2">
        <v>2460</v>
      </c>
      <c r="CJ4" s="2"/>
      <c r="CK4" s="2"/>
      <c r="CL4" s="2"/>
      <c r="CM4" s="2">
        <v>79041</v>
      </c>
      <c r="CN4" s="2">
        <v>7</v>
      </c>
      <c r="CO4" s="2"/>
      <c r="CP4" s="2">
        <v>572</v>
      </c>
      <c r="CQ4" s="2">
        <v>56471</v>
      </c>
      <c r="CR4" s="2">
        <v>5</v>
      </c>
      <c r="CS4" s="2"/>
      <c r="CT4" s="2">
        <v>429</v>
      </c>
      <c r="CU4" s="2">
        <v>22570</v>
      </c>
      <c r="CV4" s="2">
        <v>2</v>
      </c>
      <c r="CW4" s="2"/>
      <c r="CX4" s="2">
        <v>171</v>
      </c>
    </row>
    <row r="5" spans="1:102" x14ac:dyDescent="0.25">
      <c r="A5" s="2">
        <v>2009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v>417383186</v>
      </c>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row>
    <row r="6" spans="1:102" x14ac:dyDescent="0.25">
      <c r="A6" s="2">
        <v>2012</v>
      </c>
      <c r="B6" s="2">
        <v>92456</v>
      </c>
      <c r="C6" s="2">
        <v>8.1999999999999993</v>
      </c>
      <c r="D6" s="2">
        <v>43.9</v>
      </c>
      <c r="E6" s="2">
        <v>3076</v>
      </c>
      <c r="F6" s="2">
        <v>39853</v>
      </c>
      <c r="G6" s="2">
        <v>204</v>
      </c>
      <c r="H6" s="2">
        <v>154662</v>
      </c>
      <c r="I6" s="2">
        <v>365</v>
      </c>
      <c r="J6" s="2">
        <v>174042</v>
      </c>
      <c r="K6" s="2">
        <v>15.4</v>
      </c>
      <c r="L6" s="2">
        <v>79.3</v>
      </c>
      <c r="M6" s="2">
        <v>5551</v>
      </c>
      <c r="N6" s="2">
        <v>67473</v>
      </c>
      <c r="O6" s="2">
        <v>6</v>
      </c>
      <c r="P6" s="2">
        <v>14.8</v>
      </c>
      <c r="Q6" s="2">
        <v>1037</v>
      </c>
      <c r="R6" s="2">
        <v>2410</v>
      </c>
      <c r="S6" s="2">
        <v>0.2</v>
      </c>
      <c r="T6" s="2">
        <v>4.2</v>
      </c>
      <c r="U6" s="2">
        <v>294</v>
      </c>
      <c r="V6" s="2">
        <v>4588</v>
      </c>
      <c r="W6" s="2">
        <v>0.4</v>
      </c>
      <c r="X6" s="2">
        <v>2.2000000000000002</v>
      </c>
      <c r="Y6" s="2">
        <v>152</v>
      </c>
      <c r="Z6" s="2">
        <v>60475</v>
      </c>
      <c r="AA6" s="2">
        <v>5.4</v>
      </c>
      <c r="AB6" s="2">
        <v>10.3</v>
      </c>
      <c r="AC6" s="2">
        <v>719</v>
      </c>
      <c r="AD6" s="2"/>
      <c r="AE6" s="2"/>
      <c r="AF6" s="2"/>
      <c r="AG6" s="2"/>
      <c r="AH6" s="2">
        <v>99031</v>
      </c>
      <c r="AI6" s="2">
        <v>8.8000000000000007</v>
      </c>
      <c r="AJ6" s="2">
        <v>75.599999999999994</v>
      </c>
      <c r="AK6" s="2">
        <v>5293</v>
      </c>
      <c r="AL6" s="2"/>
      <c r="AM6" s="2"/>
      <c r="AN6" s="2">
        <v>41960</v>
      </c>
      <c r="AO6" s="2">
        <v>2355</v>
      </c>
      <c r="AP6" s="2"/>
      <c r="AQ6" s="2"/>
      <c r="AR6" s="2"/>
      <c r="AS6" s="2"/>
      <c r="AT6" s="2">
        <v>7538</v>
      </c>
      <c r="AU6" s="2">
        <v>0.7</v>
      </c>
      <c r="AV6" s="2">
        <v>2.9</v>
      </c>
      <c r="AW6" s="2">
        <v>204</v>
      </c>
      <c r="AX6" s="2"/>
      <c r="AY6" s="2"/>
      <c r="AZ6" s="2"/>
      <c r="BA6" s="2"/>
      <c r="BB6" s="2"/>
      <c r="BC6" s="2"/>
      <c r="BD6" s="2"/>
      <c r="BE6" s="2"/>
      <c r="BF6" s="2">
        <v>10229393000</v>
      </c>
      <c r="BG6" s="2">
        <v>9058</v>
      </c>
      <c r="BH6" s="2">
        <v>1461342</v>
      </c>
      <c r="BI6" s="2">
        <v>7000</v>
      </c>
      <c r="BJ6" s="2"/>
      <c r="BK6" s="2">
        <v>81813</v>
      </c>
      <c r="BL6" s="2">
        <v>33</v>
      </c>
      <c r="BM6" s="2">
        <v>35.700000000000003</v>
      </c>
      <c r="BN6" s="2">
        <v>2498</v>
      </c>
      <c r="BO6" s="2"/>
      <c r="BP6" s="2"/>
      <c r="BQ6" s="2">
        <v>662357</v>
      </c>
      <c r="BR6" s="2">
        <v>5338</v>
      </c>
      <c r="BS6" s="2">
        <v>608146</v>
      </c>
      <c r="BT6" s="2">
        <v>5322</v>
      </c>
      <c r="BU6" s="2">
        <v>801389</v>
      </c>
      <c r="BV6" s="2">
        <v>2062</v>
      </c>
      <c r="BW6" s="2">
        <v>770085</v>
      </c>
      <c r="BX6" s="2">
        <v>68.2</v>
      </c>
      <c r="BY6" s="2">
        <v>26.7</v>
      </c>
      <c r="BZ6" s="2">
        <v>1866</v>
      </c>
      <c r="CA6" s="2"/>
      <c r="CB6" s="2"/>
      <c r="CC6" s="2"/>
      <c r="CD6" s="2">
        <v>777623</v>
      </c>
      <c r="CE6" s="2">
        <v>1997</v>
      </c>
      <c r="CF6" s="2">
        <v>523072</v>
      </c>
      <c r="CG6" s="2">
        <v>2368</v>
      </c>
      <c r="CH6" s="2">
        <v>521171</v>
      </c>
      <c r="CI6" s="2">
        <v>2364</v>
      </c>
      <c r="CJ6" s="2">
        <v>56112</v>
      </c>
      <c r="CK6" s="2">
        <v>284</v>
      </c>
      <c r="CL6" s="2"/>
      <c r="CM6" s="2">
        <v>92734</v>
      </c>
      <c r="CN6" s="2">
        <v>8.1999999999999993</v>
      </c>
      <c r="CO6" s="2">
        <v>7.8</v>
      </c>
      <c r="CP6" s="2">
        <v>544</v>
      </c>
      <c r="CQ6" s="2">
        <v>68968</v>
      </c>
      <c r="CR6" s="2">
        <v>6.1</v>
      </c>
      <c r="CS6" s="2">
        <v>5.6</v>
      </c>
      <c r="CT6" s="2">
        <v>392</v>
      </c>
      <c r="CU6" s="2">
        <v>23766</v>
      </c>
      <c r="CV6" s="2">
        <v>2.1</v>
      </c>
      <c r="CW6" s="2">
        <v>2.7</v>
      </c>
      <c r="CX6" s="2">
        <v>188</v>
      </c>
    </row>
    <row r="7" spans="1:102" x14ac:dyDescent="0.25">
      <c r="A7" s="2">
        <v>2013</v>
      </c>
      <c r="B7" s="2"/>
      <c r="C7" s="2"/>
      <c r="D7" s="2"/>
      <c r="E7" s="2"/>
      <c r="F7" s="2"/>
      <c r="G7" s="2"/>
      <c r="H7" s="2"/>
      <c r="I7" s="2"/>
      <c r="J7" s="2"/>
      <c r="K7" s="2"/>
      <c r="L7" s="2"/>
      <c r="M7" s="2"/>
      <c r="N7" s="2"/>
      <c r="O7" s="2"/>
      <c r="P7" s="2"/>
      <c r="Q7" s="2"/>
      <c r="R7" s="2"/>
      <c r="S7" s="2"/>
      <c r="T7" s="2"/>
      <c r="U7" s="2"/>
      <c r="V7" s="2"/>
      <c r="W7" s="2"/>
      <c r="X7" s="2"/>
      <c r="Y7" s="2"/>
      <c r="Z7" s="2"/>
      <c r="AA7" s="2"/>
      <c r="AB7" s="2"/>
      <c r="AC7" s="2"/>
      <c r="AD7" s="2" t="s">
        <v>117</v>
      </c>
      <c r="AE7" s="2">
        <v>437</v>
      </c>
      <c r="AF7" s="2"/>
      <c r="AG7" s="2"/>
      <c r="AH7" s="2"/>
      <c r="AI7" s="2"/>
      <c r="AJ7" s="2"/>
      <c r="AK7" s="2"/>
      <c r="AL7" s="2"/>
      <c r="AM7" s="2"/>
      <c r="AN7" s="2" t="s">
        <v>117</v>
      </c>
      <c r="AO7" s="2">
        <v>1880</v>
      </c>
      <c r="AP7" s="2"/>
      <c r="AQ7" s="2"/>
      <c r="AR7" s="2">
        <v>71092</v>
      </c>
      <c r="AS7" s="2">
        <v>1884</v>
      </c>
      <c r="AT7" s="2"/>
      <c r="AU7" s="2"/>
      <c r="AV7" s="2"/>
      <c r="AW7" s="2"/>
      <c r="AX7" s="2" t="s">
        <v>117</v>
      </c>
      <c r="AY7" s="2">
        <v>26</v>
      </c>
      <c r="AZ7" s="2"/>
      <c r="BA7" s="2"/>
      <c r="BB7" s="2">
        <v>75770</v>
      </c>
      <c r="BC7" s="2">
        <v>1569</v>
      </c>
      <c r="BD7" s="2">
        <v>249449</v>
      </c>
      <c r="BE7" s="2">
        <v>3.3</v>
      </c>
      <c r="BF7" s="2"/>
      <c r="BG7" s="2"/>
      <c r="BH7" s="2"/>
      <c r="BI7" s="2"/>
      <c r="BJ7" s="2"/>
      <c r="BK7" s="2">
        <v>76459</v>
      </c>
      <c r="BL7" s="2"/>
      <c r="BM7" s="2"/>
      <c r="BN7" s="2">
        <v>1919</v>
      </c>
      <c r="BO7" s="2">
        <v>250271</v>
      </c>
      <c r="BP7" s="2">
        <v>3.3</v>
      </c>
      <c r="BQ7" s="2"/>
      <c r="BR7" s="2"/>
      <c r="BS7" s="2"/>
      <c r="BT7" s="2"/>
      <c r="BU7" s="2"/>
      <c r="BV7" s="2"/>
      <c r="BW7" s="2"/>
      <c r="BX7" s="2"/>
      <c r="BY7" s="2"/>
      <c r="BZ7" s="2"/>
      <c r="CA7" s="2">
        <v>5367</v>
      </c>
      <c r="CB7" s="2">
        <v>243</v>
      </c>
      <c r="CC7" s="2"/>
      <c r="CD7" s="2"/>
      <c r="CE7" s="2"/>
      <c r="CF7" s="2"/>
      <c r="CG7" s="2"/>
      <c r="CH7" s="2"/>
      <c r="CI7" s="2"/>
      <c r="CJ7" s="2"/>
      <c r="CK7" s="2"/>
      <c r="CL7" s="2"/>
      <c r="CM7" s="2"/>
      <c r="CN7" s="2"/>
      <c r="CO7" s="2"/>
      <c r="CP7" s="2"/>
      <c r="CQ7" s="2"/>
      <c r="CR7" s="2"/>
      <c r="CS7" s="2"/>
      <c r="CT7" s="2"/>
      <c r="CU7" s="2"/>
      <c r="CV7" s="2"/>
      <c r="CW7" s="2"/>
      <c r="CX7" s="2"/>
    </row>
    <row r="8" spans="1:102" x14ac:dyDescent="0.25">
      <c r="A8" s="2">
        <v>2014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v>324725058</v>
      </c>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row>
    <row r="9" spans="1:102" x14ac:dyDescent="0.25">
      <c r="A9" s="2">
        <v>2017</v>
      </c>
      <c r="B9" s="2">
        <v>93548</v>
      </c>
      <c r="C9" s="2">
        <v>8.1999999999999993</v>
      </c>
      <c r="D9" s="2">
        <v>44.6</v>
      </c>
      <c r="E9" s="2">
        <v>3266</v>
      </c>
      <c r="F9" s="2">
        <v>20050</v>
      </c>
      <c r="G9" s="2">
        <v>161</v>
      </c>
      <c r="H9" s="2">
        <v>206172</v>
      </c>
      <c r="I9" s="2">
        <v>467</v>
      </c>
      <c r="J9" s="2">
        <v>191175</v>
      </c>
      <c r="K9" s="2">
        <v>16.8</v>
      </c>
      <c r="L9" s="2">
        <v>79.5</v>
      </c>
      <c r="M9" s="2">
        <v>5826</v>
      </c>
      <c r="N9" s="2">
        <v>94068</v>
      </c>
      <c r="O9" s="2">
        <v>8.3000000000000007</v>
      </c>
      <c r="P9" s="2">
        <v>20.8</v>
      </c>
      <c r="Q9" s="2">
        <v>1524</v>
      </c>
      <c r="R9" s="2">
        <v>2318</v>
      </c>
      <c r="S9" s="2">
        <v>0.2</v>
      </c>
      <c r="T9" s="2">
        <v>4.9000000000000004</v>
      </c>
      <c r="U9" s="2">
        <v>361</v>
      </c>
      <c r="V9" s="2">
        <v>5374</v>
      </c>
      <c r="W9" s="2">
        <v>0.5</v>
      </c>
      <c r="X9" s="2">
        <v>2.2000000000000002</v>
      </c>
      <c r="Y9" s="2">
        <v>161</v>
      </c>
      <c r="Z9" s="2">
        <v>86376</v>
      </c>
      <c r="AA9" s="2">
        <v>7.6</v>
      </c>
      <c r="AB9" s="2">
        <v>15.4</v>
      </c>
      <c r="AC9" s="2">
        <v>1127</v>
      </c>
      <c r="AD9" s="2"/>
      <c r="AE9" s="2"/>
      <c r="AF9" s="2"/>
      <c r="AG9" s="2"/>
      <c r="AH9" s="2">
        <v>84767</v>
      </c>
      <c r="AI9" s="2">
        <v>7.5</v>
      </c>
      <c r="AJ9" s="2">
        <v>72.5</v>
      </c>
      <c r="AK9" s="2">
        <v>5316</v>
      </c>
      <c r="AL9" s="2"/>
      <c r="AM9" s="2"/>
      <c r="AN9" s="2">
        <v>25402</v>
      </c>
      <c r="AO9" s="2">
        <v>2144</v>
      </c>
      <c r="AP9" s="2"/>
      <c r="AQ9" s="2"/>
      <c r="AR9" s="2"/>
      <c r="AS9" s="2"/>
      <c r="AT9" s="2">
        <v>12340</v>
      </c>
      <c r="AU9" s="2">
        <v>1.1000000000000001</v>
      </c>
      <c r="AV9" s="2">
        <v>3.3</v>
      </c>
      <c r="AW9" s="2">
        <v>241</v>
      </c>
      <c r="AX9" s="2"/>
      <c r="AY9" s="2"/>
      <c r="AZ9" s="2"/>
      <c r="BA9" s="2"/>
      <c r="BB9" s="2"/>
      <c r="BC9" s="2"/>
      <c r="BD9" s="2"/>
      <c r="BE9" s="2"/>
      <c r="BF9" s="2">
        <v>10590337000</v>
      </c>
      <c r="BG9" s="2">
        <v>9328</v>
      </c>
      <c r="BH9" s="2">
        <v>1445188</v>
      </c>
      <c r="BI9" s="2">
        <v>7328</v>
      </c>
      <c r="BJ9" s="2"/>
      <c r="BK9" s="2">
        <v>45452</v>
      </c>
      <c r="BL9" s="2">
        <v>20</v>
      </c>
      <c r="BM9" s="2">
        <v>30.7</v>
      </c>
      <c r="BN9" s="2">
        <v>2250</v>
      </c>
      <c r="BO9" s="2"/>
      <c r="BP9" s="2"/>
      <c r="BQ9" s="2">
        <v>618392</v>
      </c>
      <c r="BR9" s="2">
        <v>5750</v>
      </c>
      <c r="BS9" s="2">
        <v>585833</v>
      </c>
      <c r="BT9" s="2">
        <v>5739</v>
      </c>
      <c r="BU9" s="2">
        <v>792953</v>
      </c>
      <c r="BV9" s="2">
        <v>2246</v>
      </c>
      <c r="BW9" s="2">
        <v>761816</v>
      </c>
      <c r="BX9" s="2">
        <v>67.099999999999994</v>
      </c>
      <c r="BY9" s="2">
        <v>27.6</v>
      </c>
      <c r="BZ9" s="2">
        <v>2023</v>
      </c>
      <c r="CA9" s="2"/>
      <c r="CB9" s="2"/>
      <c r="CC9" s="2"/>
      <c r="CD9" s="2">
        <v>774156</v>
      </c>
      <c r="CE9" s="2">
        <v>2190</v>
      </c>
      <c r="CF9" s="2">
        <v>555347</v>
      </c>
      <c r="CG9" s="2">
        <v>2214</v>
      </c>
      <c r="CH9" s="2">
        <v>549519</v>
      </c>
      <c r="CI9" s="2">
        <v>2203</v>
      </c>
      <c r="CJ9" s="2">
        <v>38387</v>
      </c>
      <c r="CK9" s="2">
        <v>364</v>
      </c>
      <c r="CL9" s="2"/>
      <c r="CM9" s="2">
        <v>88813</v>
      </c>
      <c r="CN9" s="2">
        <v>7.8</v>
      </c>
      <c r="CO9" s="2">
        <v>9.1</v>
      </c>
      <c r="CP9" s="2">
        <v>668</v>
      </c>
      <c r="CQ9" s="2">
        <v>70016</v>
      </c>
      <c r="CR9" s="2">
        <v>6.2</v>
      </c>
      <c r="CS9" s="2">
        <v>7.1</v>
      </c>
      <c r="CT9" s="2">
        <v>518</v>
      </c>
      <c r="CU9" s="2">
        <v>18797</v>
      </c>
      <c r="CV9" s="2">
        <v>1.7</v>
      </c>
      <c r="CW9" s="2">
        <v>2.5</v>
      </c>
      <c r="CX9" s="2">
        <v>185</v>
      </c>
    </row>
    <row r="10" spans="1:102" x14ac:dyDescent="0.25">
      <c r="A10" s="2">
        <v>2018</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t="s">
        <v>117</v>
      </c>
      <c r="AE10" s="2"/>
      <c r="AF10" s="2"/>
      <c r="AG10" s="2"/>
      <c r="AH10" s="2"/>
      <c r="AI10" s="2"/>
      <c r="AJ10" s="2"/>
      <c r="AK10" s="2"/>
      <c r="AL10" s="2">
        <v>20766</v>
      </c>
      <c r="AM10" s="2"/>
      <c r="AN10" s="2">
        <v>21809</v>
      </c>
      <c r="AO10" s="2"/>
      <c r="AP10" s="2" t="s">
        <v>117</v>
      </c>
      <c r="AQ10" s="2"/>
      <c r="AR10" s="2" t="s">
        <v>117</v>
      </c>
      <c r="AS10" s="2"/>
      <c r="AT10" s="2"/>
      <c r="AU10" s="2"/>
      <c r="AV10" s="2"/>
      <c r="AW10" s="2"/>
      <c r="AX10" s="2"/>
      <c r="AY10" s="2"/>
      <c r="AZ10" s="2"/>
      <c r="BA10" s="2"/>
      <c r="BB10" s="2" t="s">
        <v>117</v>
      </c>
      <c r="BC10" s="2">
        <v>1528</v>
      </c>
      <c r="BD10" s="2">
        <v>35530</v>
      </c>
      <c r="BE10" s="2">
        <v>1.4</v>
      </c>
      <c r="BF10" s="2"/>
      <c r="BG10" s="2"/>
      <c r="BH10" s="2"/>
      <c r="BI10" s="2"/>
      <c r="BJ10" s="2"/>
      <c r="BK10" s="2">
        <v>26700</v>
      </c>
      <c r="BL10" s="2"/>
      <c r="BM10" s="2"/>
      <c r="BN10" s="2">
        <v>1863</v>
      </c>
      <c r="BO10" s="2">
        <v>36520</v>
      </c>
      <c r="BP10" s="2">
        <v>1.4</v>
      </c>
      <c r="BQ10" s="2"/>
      <c r="BR10" s="2"/>
      <c r="BS10" s="2"/>
      <c r="BT10" s="2"/>
      <c r="BU10" s="2"/>
      <c r="BV10" s="2"/>
      <c r="BW10" s="2"/>
      <c r="BX10" s="2"/>
      <c r="BY10" s="2"/>
      <c r="BZ10" s="2"/>
      <c r="CA10" s="2" t="s">
        <v>117</v>
      </c>
      <c r="CB10" s="2"/>
      <c r="CC10" s="2"/>
      <c r="CD10" s="2"/>
      <c r="CE10" s="2"/>
      <c r="CF10" s="2"/>
      <c r="CG10" s="2"/>
      <c r="CH10" s="2"/>
      <c r="CI10" s="2"/>
      <c r="CJ10" s="2"/>
      <c r="CK10" s="2"/>
      <c r="CL10" s="2"/>
      <c r="CM10" s="2"/>
      <c r="CN10" s="2"/>
      <c r="CO10" s="2"/>
      <c r="CP10" s="2"/>
      <c r="CQ10" s="2"/>
      <c r="CR10" s="2"/>
      <c r="CS10" s="2"/>
      <c r="CT10" s="2"/>
      <c r="CU10" s="2"/>
      <c r="CV10" s="2"/>
      <c r="CW10" s="2"/>
      <c r="CX10" s="2"/>
    </row>
    <row r="11" spans="1:102" x14ac:dyDescent="0.25">
      <c r="A11" s="2">
        <v>2019</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v>412617306</v>
      </c>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row>
    <row r="12" spans="1:102" x14ac:dyDescent="0.25">
      <c r="A12" s="2">
        <v>2022</v>
      </c>
      <c r="B12" s="2">
        <v>84067</v>
      </c>
      <c r="C12" s="2">
        <v>8</v>
      </c>
      <c r="D12" s="2">
        <v>46.5</v>
      </c>
      <c r="E12" s="2">
        <v>3052</v>
      </c>
      <c r="F12" s="2">
        <v>11513</v>
      </c>
      <c r="G12" s="2">
        <v>214</v>
      </c>
      <c r="H12" s="2">
        <v>285500</v>
      </c>
      <c r="I12" s="2">
        <v>453</v>
      </c>
      <c r="J12" s="2">
        <v>158053</v>
      </c>
      <c r="K12" s="2">
        <v>15</v>
      </c>
      <c r="L12" s="2">
        <v>80.2</v>
      </c>
      <c r="M12" s="2">
        <v>5269</v>
      </c>
      <c r="N12" s="2">
        <v>78664</v>
      </c>
      <c r="O12" s="2">
        <v>7.5</v>
      </c>
      <c r="P12" s="2">
        <v>20.9</v>
      </c>
      <c r="Q12" s="2">
        <v>1372</v>
      </c>
      <c r="R12" s="2">
        <v>2477</v>
      </c>
      <c r="S12" s="2">
        <v>0.2</v>
      </c>
      <c r="T12" s="2">
        <v>6.5</v>
      </c>
      <c r="U12" s="2">
        <v>429</v>
      </c>
      <c r="V12" s="2">
        <v>4836</v>
      </c>
      <c r="W12" s="2">
        <v>0.5</v>
      </c>
      <c r="X12" s="2">
        <v>2.7</v>
      </c>
      <c r="Y12" s="2">
        <v>175</v>
      </c>
      <c r="Z12" s="2">
        <v>71351</v>
      </c>
      <c r="AA12" s="2">
        <v>6.8</v>
      </c>
      <c r="AB12" s="2">
        <v>14.5</v>
      </c>
      <c r="AC12" s="2">
        <v>953</v>
      </c>
      <c r="AD12" s="2"/>
      <c r="AE12" s="2"/>
      <c r="AF12" s="2"/>
      <c r="AG12" s="2"/>
      <c r="AH12" s="2">
        <v>60378</v>
      </c>
      <c r="AI12" s="2">
        <v>5.7</v>
      </c>
      <c r="AJ12" s="2">
        <v>75.2</v>
      </c>
      <c r="AK12" s="2">
        <v>4943</v>
      </c>
      <c r="AL12" s="2"/>
      <c r="AM12" s="2"/>
      <c r="AN12" s="2">
        <v>30338</v>
      </c>
      <c r="AO12" s="2">
        <v>2108</v>
      </c>
      <c r="AP12" s="2"/>
      <c r="AQ12" s="2"/>
      <c r="AR12" s="2"/>
      <c r="AS12" s="2"/>
      <c r="AT12" s="2">
        <v>19011</v>
      </c>
      <c r="AU12" s="2">
        <v>1.8</v>
      </c>
      <c r="AV12" s="2">
        <v>4</v>
      </c>
      <c r="AW12" s="2">
        <v>260</v>
      </c>
      <c r="AX12" s="2"/>
      <c r="AY12" s="2"/>
      <c r="AZ12" s="2"/>
      <c r="BA12" s="2"/>
      <c r="BB12" s="2"/>
      <c r="BC12" s="2"/>
      <c r="BD12" s="2"/>
      <c r="BE12" s="2"/>
      <c r="BF12" s="2">
        <v>12019211000</v>
      </c>
      <c r="BG12" s="2">
        <v>11411</v>
      </c>
      <c r="BH12" s="2">
        <v>1829687</v>
      </c>
      <c r="BI12" s="2">
        <v>6569</v>
      </c>
      <c r="BJ12" s="2"/>
      <c r="BK12" s="2">
        <v>41851</v>
      </c>
      <c r="BL12" s="2">
        <v>19</v>
      </c>
      <c r="BM12" s="2">
        <v>33.700000000000003</v>
      </c>
      <c r="BN12" s="2">
        <v>2216</v>
      </c>
      <c r="BO12" s="2"/>
      <c r="BP12" s="2"/>
      <c r="BQ12" s="2">
        <v>632363</v>
      </c>
      <c r="BR12" s="2">
        <v>5216</v>
      </c>
      <c r="BS12" s="2">
        <v>593158</v>
      </c>
      <c r="BT12" s="2">
        <v>5207</v>
      </c>
      <c r="BU12" s="2">
        <v>760951</v>
      </c>
      <c r="BV12" s="2">
        <v>2017</v>
      </c>
      <c r="BW12" s="2">
        <v>724083</v>
      </c>
      <c r="BX12" s="2">
        <v>68.7</v>
      </c>
      <c r="BY12" s="2">
        <v>27.3</v>
      </c>
      <c r="BZ12" s="2">
        <v>1791</v>
      </c>
      <c r="CA12" s="2"/>
      <c r="CB12" s="2"/>
      <c r="CC12" s="2"/>
      <c r="CD12" s="2">
        <v>743094</v>
      </c>
      <c r="CE12" s="2">
        <v>1956</v>
      </c>
      <c r="CF12" s="2">
        <v>467190</v>
      </c>
      <c r="CG12" s="2">
        <v>1930</v>
      </c>
      <c r="CH12" s="2">
        <v>460144</v>
      </c>
      <c r="CI12" s="2">
        <v>1920</v>
      </c>
      <c r="CJ12" s="2">
        <v>46251</v>
      </c>
      <c r="CK12" s="2">
        <v>280</v>
      </c>
      <c r="CL12" s="2"/>
      <c r="CM12" s="2">
        <v>87099</v>
      </c>
      <c r="CN12" s="2">
        <v>8.3000000000000007</v>
      </c>
      <c r="CO12" s="2">
        <v>10.8</v>
      </c>
      <c r="CP12" s="2">
        <v>709</v>
      </c>
      <c r="CQ12" s="2">
        <v>69242</v>
      </c>
      <c r="CR12" s="2">
        <v>6.6</v>
      </c>
      <c r="CS12" s="2">
        <v>8.6</v>
      </c>
      <c r="CT12" s="2">
        <v>563</v>
      </c>
      <c r="CU12" s="2">
        <v>17857</v>
      </c>
      <c r="CV12" s="2">
        <v>1.7</v>
      </c>
      <c r="CW12" s="2">
        <v>3.1</v>
      </c>
      <c r="CX12" s="2">
        <v>206</v>
      </c>
    </row>
    <row r="13" spans="1:102" x14ac:dyDescent="0.25">
      <c r="A13" s="2">
        <v>2023</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t="s">
        <v>117</v>
      </c>
      <c r="AE13" s="2">
        <v>84</v>
      </c>
      <c r="AF13" s="2">
        <v>1.2</v>
      </c>
      <c r="AG13" s="2">
        <v>11406</v>
      </c>
      <c r="AH13" s="2"/>
      <c r="AI13" s="2"/>
      <c r="AJ13" s="2"/>
      <c r="AK13" s="2"/>
      <c r="AL13" s="2">
        <v>30810</v>
      </c>
      <c r="AM13" s="2">
        <v>32298</v>
      </c>
      <c r="AN13" s="2">
        <v>31757</v>
      </c>
      <c r="AO13" s="2"/>
      <c r="AP13" s="2" t="s">
        <v>117</v>
      </c>
      <c r="AQ13" s="2" t="s">
        <v>117</v>
      </c>
      <c r="AR13" s="2">
        <v>35475</v>
      </c>
      <c r="AS13" s="2"/>
      <c r="AT13" s="2"/>
      <c r="AU13" s="2"/>
      <c r="AV13" s="2"/>
      <c r="AW13" s="2"/>
      <c r="AX13" s="2" t="s">
        <v>117</v>
      </c>
      <c r="AY13" s="2"/>
      <c r="AZ13" s="2" t="s">
        <v>117</v>
      </c>
      <c r="BA13" s="2">
        <v>51943</v>
      </c>
      <c r="BB13" s="2" t="s">
        <v>117</v>
      </c>
      <c r="BC13" s="2">
        <v>1584</v>
      </c>
      <c r="BD13" s="2">
        <v>55589</v>
      </c>
      <c r="BE13" s="2" t="s">
        <v>117</v>
      </c>
      <c r="BF13" s="2"/>
      <c r="BG13" s="2"/>
      <c r="BH13" s="2"/>
      <c r="BI13" s="2"/>
      <c r="BJ13" s="2"/>
      <c r="BK13" s="2">
        <v>36166</v>
      </c>
      <c r="BL13" s="2"/>
      <c r="BM13" s="2"/>
      <c r="BN13" s="2">
        <v>1850</v>
      </c>
      <c r="BO13" s="2">
        <v>56495</v>
      </c>
      <c r="BP13" s="2">
        <v>1.6</v>
      </c>
      <c r="BQ13" s="2"/>
      <c r="BR13" s="2"/>
      <c r="BS13" s="2"/>
      <c r="BT13" s="2"/>
      <c r="BU13" s="2"/>
      <c r="BV13" s="2"/>
      <c r="BW13" s="2"/>
      <c r="BX13" s="2"/>
      <c r="BY13" s="2"/>
      <c r="BZ13" s="2"/>
      <c r="CA13" s="2">
        <v>691</v>
      </c>
      <c r="CB13" s="2"/>
      <c r="CC13" s="2">
        <v>1686</v>
      </c>
      <c r="CD13" s="2"/>
      <c r="CE13" s="2"/>
      <c r="CF13" s="2"/>
      <c r="CG13" s="2"/>
      <c r="CH13" s="2"/>
      <c r="CI13" s="2"/>
      <c r="CJ13" s="2"/>
      <c r="CK13" s="2"/>
      <c r="CL13" s="2">
        <v>53629</v>
      </c>
      <c r="CM13" s="2"/>
      <c r="CN13" s="2"/>
      <c r="CO13" s="2"/>
      <c r="CP13" s="2"/>
      <c r="CQ13" s="2"/>
      <c r="CR13" s="2"/>
      <c r="CS13" s="2"/>
      <c r="CT13" s="2"/>
      <c r="CU13" s="2"/>
      <c r="CV13" s="2"/>
      <c r="CW13" s="2"/>
      <c r="CX13" s="2"/>
    </row>
    <row r="14" spans="1:102" x14ac:dyDescent="0.25">
      <c r="A14" s="2">
        <v>2024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v>393912939</v>
      </c>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row>
  </sheetData>
  <pageMargins left="0.75" right="0.75" top="1" bottom="1" header="0.511811023622047" footer="0.511811023622047"/>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6"/>
  <sheetViews>
    <sheetView zoomScaleNormal="100" workbookViewId="0">
      <pane ySplit="1" topLeftCell="A2" activePane="bottomLeft" state="frozen"/>
      <selection pane="bottomLeft" activeCell="C34" sqref="C34"/>
    </sheetView>
  </sheetViews>
  <sheetFormatPr defaultColWidth="8.7109375" defaultRowHeight="15" x14ac:dyDescent="0.25"/>
  <cols>
    <col min="1" max="1" width="8" customWidth="1"/>
    <col min="2" max="28" width="50" customWidth="1"/>
  </cols>
  <sheetData>
    <row r="1" spans="1:28" ht="25.5" x14ac:dyDescent="0.25">
      <c r="A1" s="1" t="s">
        <v>15</v>
      </c>
      <c r="B1" s="1" t="s">
        <v>350</v>
      </c>
      <c r="C1" s="1" t="s">
        <v>351</v>
      </c>
      <c r="D1" s="1" t="s">
        <v>352</v>
      </c>
      <c r="E1" s="1" t="s">
        <v>353</v>
      </c>
      <c r="F1" s="1" t="s">
        <v>354</v>
      </c>
      <c r="G1" s="1" t="s">
        <v>355</v>
      </c>
      <c r="H1" s="1" t="s">
        <v>356</v>
      </c>
      <c r="I1" s="1" t="s">
        <v>357</v>
      </c>
      <c r="J1" s="1" t="s">
        <v>358</v>
      </c>
      <c r="K1" s="1" t="s">
        <v>359</v>
      </c>
      <c r="L1" s="1" t="s">
        <v>360</v>
      </c>
      <c r="M1" s="1" t="s">
        <v>361</v>
      </c>
      <c r="N1" s="1" t="s">
        <v>362</v>
      </c>
      <c r="O1" s="1" t="s">
        <v>363</v>
      </c>
      <c r="P1" s="1" t="s">
        <v>364</v>
      </c>
      <c r="Q1" s="1" t="s">
        <v>365</v>
      </c>
      <c r="R1" s="1" t="s">
        <v>366</v>
      </c>
      <c r="S1" s="1" t="s">
        <v>367</v>
      </c>
      <c r="T1" s="1" t="s">
        <v>368</v>
      </c>
      <c r="U1" s="1" t="s">
        <v>369</v>
      </c>
      <c r="V1" s="1" t="s">
        <v>370</v>
      </c>
      <c r="W1" s="1" t="s">
        <v>371</v>
      </c>
      <c r="X1" s="1" t="s">
        <v>372</v>
      </c>
      <c r="Y1" s="1" t="s">
        <v>373</v>
      </c>
      <c r="Z1" s="1" t="s">
        <v>374</v>
      </c>
      <c r="AA1" s="1" t="s">
        <v>375</v>
      </c>
      <c r="AB1" s="1" t="s">
        <v>376</v>
      </c>
    </row>
    <row r="2" spans="1:28" x14ac:dyDescent="0.25">
      <c r="A2" s="2">
        <v>2002</v>
      </c>
      <c r="B2" s="2">
        <v>137646000</v>
      </c>
      <c r="C2" s="2">
        <v>41991</v>
      </c>
      <c r="D2" s="2">
        <v>39501000</v>
      </c>
      <c r="E2" s="2">
        <v>18287</v>
      </c>
      <c r="F2" s="2">
        <v>98145000</v>
      </c>
      <c r="G2" s="2">
        <v>18048</v>
      </c>
      <c r="H2" s="2">
        <v>3278</v>
      </c>
      <c r="I2" s="2">
        <v>2160</v>
      </c>
      <c r="J2" s="2">
        <v>5438</v>
      </c>
      <c r="K2" s="2">
        <v>138574000</v>
      </c>
      <c r="L2" s="2">
        <v>42210</v>
      </c>
      <c r="M2" s="2">
        <v>40011000</v>
      </c>
      <c r="N2" s="2">
        <v>18567</v>
      </c>
      <c r="O2" s="2">
        <v>98563000</v>
      </c>
      <c r="P2" s="2">
        <v>18125</v>
      </c>
      <c r="Q2" s="2">
        <v>3283</v>
      </c>
      <c r="R2" s="2">
        <v>2155</v>
      </c>
      <c r="S2" s="2">
        <v>5438</v>
      </c>
      <c r="T2" s="2"/>
      <c r="U2" s="2"/>
      <c r="V2" s="2"/>
      <c r="W2" s="2"/>
      <c r="X2" s="2"/>
      <c r="Y2" s="2"/>
      <c r="Z2" s="2"/>
      <c r="AA2" s="2"/>
      <c r="AB2" s="2"/>
    </row>
    <row r="3" spans="1:28" x14ac:dyDescent="0.25">
      <c r="A3" s="2">
        <v>2007</v>
      </c>
      <c r="B3" s="2">
        <v>163400000</v>
      </c>
      <c r="C3" s="2">
        <v>46914</v>
      </c>
      <c r="D3" s="2">
        <v>87522000</v>
      </c>
      <c r="E3" s="2">
        <v>21675</v>
      </c>
      <c r="F3" s="2">
        <v>75878000</v>
      </c>
      <c r="G3" s="2">
        <v>10089</v>
      </c>
      <c r="H3" s="2">
        <v>3483</v>
      </c>
      <c r="I3" s="2">
        <v>4038</v>
      </c>
      <c r="J3" s="2">
        <v>7521</v>
      </c>
      <c r="K3" s="2">
        <v>162751000</v>
      </c>
      <c r="L3" s="2">
        <v>46821</v>
      </c>
      <c r="M3" s="2">
        <v>87581000</v>
      </c>
      <c r="N3" s="2">
        <v>21652</v>
      </c>
      <c r="O3" s="2">
        <v>75170000</v>
      </c>
      <c r="P3" s="2">
        <v>9995</v>
      </c>
      <c r="Q3" s="2">
        <v>3476</v>
      </c>
      <c r="R3" s="2">
        <v>4045</v>
      </c>
      <c r="S3" s="2">
        <v>7521</v>
      </c>
      <c r="T3" s="2"/>
      <c r="U3" s="2"/>
      <c r="V3" s="2"/>
      <c r="W3" s="2"/>
      <c r="X3" s="2"/>
      <c r="Y3" s="2"/>
      <c r="Z3" s="2"/>
      <c r="AA3" s="2"/>
      <c r="AB3" s="2"/>
    </row>
    <row r="4" spans="1:28" x14ac:dyDescent="0.25">
      <c r="A4" s="2">
        <v>2012</v>
      </c>
      <c r="B4" s="2">
        <v>146770000</v>
      </c>
      <c r="C4" s="2">
        <v>43003</v>
      </c>
      <c r="D4" s="2">
        <v>102794000</v>
      </c>
      <c r="E4" s="2">
        <v>28657</v>
      </c>
      <c r="F4" s="2">
        <v>43976000</v>
      </c>
      <c r="G4" s="2">
        <v>6282</v>
      </c>
      <c r="H4" s="2">
        <v>3413</v>
      </c>
      <c r="I4" s="2">
        <v>3587</v>
      </c>
      <c r="J4" s="2">
        <v>7000</v>
      </c>
      <c r="K4" s="2">
        <v>145081000</v>
      </c>
      <c r="L4" s="2">
        <v>42483</v>
      </c>
      <c r="M4" s="2">
        <v>102854000</v>
      </c>
      <c r="N4" s="2">
        <v>28690</v>
      </c>
      <c r="O4" s="2">
        <v>42227000</v>
      </c>
      <c r="P4" s="2">
        <v>6032</v>
      </c>
      <c r="Q4" s="2">
        <v>3415</v>
      </c>
      <c r="R4" s="2">
        <v>3585</v>
      </c>
      <c r="S4" s="2">
        <v>7000</v>
      </c>
      <c r="T4" s="2"/>
      <c r="U4" s="2"/>
      <c r="V4" s="2"/>
      <c r="W4" s="2"/>
      <c r="X4" s="2"/>
      <c r="Y4" s="2"/>
      <c r="Z4" s="2"/>
      <c r="AA4" s="2"/>
      <c r="AB4" s="2"/>
    </row>
    <row r="5" spans="1:28" x14ac:dyDescent="0.25">
      <c r="A5" s="2">
        <v>2017</v>
      </c>
      <c r="B5" s="2">
        <v>161656000</v>
      </c>
      <c r="C5" s="2">
        <v>51125</v>
      </c>
      <c r="D5" s="2">
        <v>127092000</v>
      </c>
      <c r="E5" s="2">
        <v>30507</v>
      </c>
      <c r="F5" s="2">
        <v>34564000</v>
      </c>
      <c r="G5" s="2">
        <v>4717</v>
      </c>
      <c r="H5" s="2">
        <v>3162</v>
      </c>
      <c r="I5" s="2">
        <v>4166</v>
      </c>
      <c r="J5" s="2">
        <v>7328</v>
      </c>
      <c r="K5" s="2"/>
      <c r="L5" s="2"/>
      <c r="M5" s="2"/>
      <c r="N5" s="2"/>
      <c r="O5" s="2"/>
      <c r="P5" s="2"/>
      <c r="Q5" s="2"/>
      <c r="R5" s="2"/>
      <c r="S5" s="2"/>
      <c r="T5" s="2">
        <v>160804000</v>
      </c>
      <c r="U5" s="2">
        <v>50759</v>
      </c>
      <c r="V5" s="2">
        <v>127185000</v>
      </c>
      <c r="W5" s="2">
        <v>30573</v>
      </c>
      <c r="X5" s="2">
        <v>33620000</v>
      </c>
      <c r="Y5" s="2">
        <v>4588</v>
      </c>
      <c r="Z5" s="2">
        <v>3168</v>
      </c>
      <c r="AA5" s="2">
        <v>4160</v>
      </c>
      <c r="AB5" s="2">
        <v>7328</v>
      </c>
    </row>
    <row r="6" spans="1:28" x14ac:dyDescent="0.25">
      <c r="A6" s="2">
        <v>2022</v>
      </c>
      <c r="B6" s="2">
        <v>230488000</v>
      </c>
      <c r="C6" s="2">
        <v>89754</v>
      </c>
      <c r="D6" s="2">
        <v>87802000</v>
      </c>
      <c r="E6" s="2">
        <v>21945</v>
      </c>
      <c r="F6" s="2">
        <v>142687000</v>
      </c>
      <c r="G6" s="2">
        <v>21721</v>
      </c>
      <c r="H6" s="2">
        <v>2568</v>
      </c>
      <c r="I6" s="2">
        <v>4001</v>
      </c>
      <c r="J6" s="2">
        <v>6569</v>
      </c>
      <c r="K6" s="2"/>
      <c r="L6" s="2"/>
      <c r="M6" s="2"/>
      <c r="N6" s="2"/>
      <c r="O6" s="2"/>
      <c r="P6" s="2"/>
      <c r="Q6" s="2"/>
      <c r="R6" s="2"/>
      <c r="S6" s="2"/>
      <c r="T6" s="2">
        <v>229319000</v>
      </c>
      <c r="U6" s="2">
        <v>89229</v>
      </c>
      <c r="V6" s="2">
        <v>87911000</v>
      </c>
      <c r="W6" s="2">
        <v>21983</v>
      </c>
      <c r="X6" s="2">
        <v>141409000</v>
      </c>
      <c r="Y6" s="2">
        <v>21527</v>
      </c>
      <c r="Z6" s="2">
        <v>2570</v>
      </c>
      <c r="AA6" s="2">
        <v>3999</v>
      </c>
      <c r="AB6" s="2">
        <v>6569</v>
      </c>
    </row>
  </sheetData>
  <pageMargins left="0.75" right="0.75" top="1" bottom="1" header="0.511811023622047" footer="0.511811023622047"/>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5" customWidth="1"/>
    <col min="3" max="3" width="50" customWidth="1"/>
    <col min="4" max="4" width="36" customWidth="1"/>
    <col min="5" max="9" width="50" customWidth="1"/>
    <col min="10" max="10" width="48" customWidth="1"/>
    <col min="11" max="11" width="50" customWidth="1"/>
    <col min="12" max="12" width="49" customWidth="1"/>
  </cols>
  <sheetData>
    <row r="1" spans="1:12" ht="25.5" x14ac:dyDescent="0.25">
      <c r="A1" s="1" t="s">
        <v>15</v>
      </c>
      <c r="B1" s="1" t="s">
        <v>377</v>
      </c>
      <c r="C1" s="1" t="s">
        <v>378</v>
      </c>
      <c r="D1" s="1" t="s">
        <v>379</v>
      </c>
      <c r="E1" s="1" t="s">
        <v>380</v>
      </c>
      <c r="F1" s="1" t="s">
        <v>381</v>
      </c>
      <c r="G1" s="1" t="s">
        <v>382</v>
      </c>
      <c r="H1" s="1" t="s">
        <v>383</v>
      </c>
      <c r="I1" s="1" t="s">
        <v>384</v>
      </c>
      <c r="J1" s="1" t="s">
        <v>385</v>
      </c>
      <c r="K1" s="1" t="s">
        <v>386</v>
      </c>
      <c r="L1" s="1" t="s">
        <v>387</v>
      </c>
    </row>
    <row r="2" spans="1:12" x14ac:dyDescent="0.25">
      <c r="A2" s="2">
        <v>1997</v>
      </c>
      <c r="B2" s="2">
        <v>13964000</v>
      </c>
      <c r="C2" s="2">
        <v>3.5</v>
      </c>
      <c r="D2" s="2">
        <v>1036</v>
      </c>
      <c r="E2" s="2"/>
      <c r="F2" s="2"/>
      <c r="G2" s="2">
        <v>6299000</v>
      </c>
      <c r="H2" s="2">
        <v>1.6</v>
      </c>
      <c r="I2" s="2">
        <v>523</v>
      </c>
      <c r="J2" s="2">
        <v>7665000</v>
      </c>
      <c r="K2" s="2">
        <v>1.9</v>
      </c>
      <c r="L2" s="2">
        <v>598</v>
      </c>
    </row>
    <row r="3" spans="1:12" x14ac:dyDescent="0.25">
      <c r="A3" s="2">
        <v>2002</v>
      </c>
      <c r="B3" s="2">
        <v>8633000</v>
      </c>
      <c r="C3" s="2">
        <v>1.9</v>
      </c>
      <c r="D3" s="2">
        <v>955</v>
      </c>
      <c r="E3" s="2"/>
      <c r="F3" s="2"/>
      <c r="G3" s="2">
        <v>2519000</v>
      </c>
      <c r="H3" s="2">
        <v>0.6</v>
      </c>
      <c r="I3" s="2">
        <v>430</v>
      </c>
      <c r="J3" s="2">
        <v>6114000</v>
      </c>
      <c r="K3" s="2">
        <v>1.4</v>
      </c>
      <c r="L3" s="2">
        <v>611</v>
      </c>
    </row>
    <row r="4" spans="1:12" x14ac:dyDescent="0.25">
      <c r="A4" s="2">
        <v>2007</v>
      </c>
      <c r="B4" s="2">
        <v>14838000</v>
      </c>
      <c r="C4" s="2">
        <v>3</v>
      </c>
      <c r="D4" s="2">
        <v>1223</v>
      </c>
      <c r="E4" s="2"/>
      <c r="F4" s="2"/>
      <c r="G4" s="2">
        <v>3888000</v>
      </c>
      <c r="H4" s="2">
        <v>0.8</v>
      </c>
      <c r="I4" s="2">
        <v>723</v>
      </c>
      <c r="J4" s="2">
        <v>10950000</v>
      </c>
      <c r="K4" s="2">
        <v>2.2999999999999998</v>
      </c>
      <c r="L4" s="2">
        <v>777</v>
      </c>
    </row>
    <row r="5" spans="1:12" x14ac:dyDescent="0.25">
      <c r="A5" s="2">
        <v>2009</v>
      </c>
      <c r="B5" s="2"/>
      <c r="C5" s="2"/>
      <c r="D5" s="2"/>
      <c r="E5" s="2">
        <v>1476630</v>
      </c>
      <c r="F5" s="2">
        <v>206</v>
      </c>
      <c r="G5" s="2"/>
      <c r="H5" s="2"/>
      <c r="I5" s="2"/>
      <c r="J5" s="2"/>
      <c r="K5" s="2"/>
      <c r="L5" s="2"/>
    </row>
    <row r="6" spans="1:12" x14ac:dyDescent="0.25">
      <c r="A6" s="2">
        <v>2012</v>
      </c>
      <c r="B6" s="2">
        <v>13208000</v>
      </c>
      <c r="C6" s="2">
        <v>2</v>
      </c>
      <c r="D6" s="2">
        <v>1331</v>
      </c>
      <c r="E6" s="2"/>
      <c r="F6" s="2"/>
      <c r="G6" s="2">
        <v>3705000</v>
      </c>
      <c r="H6" s="2">
        <v>0.6</v>
      </c>
      <c r="I6" s="2">
        <v>864</v>
      </c>
      <c r="J6" s="2">
        <v>9504000</v>
      </c>
      <c r="K6" s="2">
        <v>1.4</v>
      </c>
      <c r="L6" s="2">
        <v>715</v>
      </c>
    </row>
    <row r="7" spans="1:12" x14ac:dyDescent="0.25">
      <c r="A7" s="2">
        <v>2014</v>
      </c>
      <c r="B7" s="2"/>
      <c r="C7" s="2"/>
      <c r="D7" s="2"/>
      <c r="E7" s="2">
        <v>450494</v>
      </c>
      <c r="F7" s="2">
        <v>83</v>
      </c>
      <c r="G7" s="2"/>
      <c r="H7" s="2"/>
      <c r="I7" s="2"/>
      <c r="J7" s="2"/>
      <c r="K7" s="2"/>
      <c r="L7" s="2"/>
    </row>
    <row r="8" spans="1:12" x14ac:dyDescent="0.25">
      <c r="A8" s="2">
        <v>2017</v>
      </c>
      <c r="B8" s="2">
        <v>21587000</v>
      </c>
      <c r="C8" s="2">
        <v>3.7</v>
      </c>
      <c r="D8" s="2">
        <v>1378</v>
      </c>
      <c r="E8" s="2"/>
      <c r="F8" s="2"/>
      <c r="G8" s="2">
        <v>3846000</v>
      </c>
      <c r="H8" s="2">
        <v>0.7</v>
      </c>
      <c r="I8" s="2">
        <v>816</v>
      </c>
      <c r="J8" s="2">
        <v>17741000</v>
      </c>
      <c r="K8" s="2">
        <v>3.1</v>
      </c>
      <c r="L8" s="2">
        <v>878</v>
      </c>
    </row>
    <row r="9" spans="1:12" x14ac:dyDescent="0.25">
      <c r="A9" s="2">
        <v>2019</v>
      </c>
      <c r="B9" s="2"/>
      <c r="C9" s="2"/>
      <c r="D9" s="2"/>
      <c r="E9" s="2">
        <v>1051326</v>
      </c>
      <c r="F9" s="2">
        <v>149</v>
      </c>
      <c r="G9" s="2"/>
      <c r="H9" s="2"/>
      <c r="I9" s="2"/>
      <c r="J9" s="2"/>
      <c r="K9" s="2"/>
      <c r="L9" s="2"/>
    </row>
    <row r="10" spans="1:12" x14ac:dyDescent="0.25">
      <c r="A10" s="2">
        <v>2022</v>
      </c>
      <c r="B10" s="2">
        <v>16517000</v>
      </c>
      <c r="C10" s="2">
        <v>2.7</v>
      </c>
      <c r="D10" s="2">
        <v>1131</v>
      </c>
      <c r="E10" s="2"/>
      <c r="F10" s="2"/>
      <c r="G10" s="2">
        <v>4610000</v>
      </c>
      <c r="H10" s="2">
        <v>0.7</v>
      </c>
      <c r="I10" s="2">
        <v>696</v>
      </c>
      <c r="J10" s="2">
        <v>11907000</v>
      </c>
      <c r="K10" s="2">
        <v>1.9</v>
      </c>
      <c r="L10" s="2">
        <v>683</v>
      </c>
    </row>
    <row r="11" spans="1:12" x14ac:dyDescent="0.25">
      <c r="A11" s="2">
        <v>2024</v>
      </c>
      <c r="B11" s="2"/>
      <c r="C11" s="2"/>
      <c r="D11" s="2"/>
      <c r="E11" s="2">
        <v>554990</v>
      </c>
      <c r="F11" s="2">
        <v>61</v>
      </c>
      <c r="G11" s="2"/>
      <c r="H11" s="2"/>
      <c r="I11" s="2"/>
      <c r="J11" s="2"/>
      <c r="K11" s="2"/>
      <c r="L11" s="2"/>
    </row>
  </sheetData>
  <pageMargins left="0.75" right="0.75" top="1" bottom="1" header="0.511811023622047" footer="0.511811023622047"/>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O1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2" customWidth="1"/>
    <col min="3" max="3" width="50" customWidth="1"/>
    <col min="4" max="4" width="43" customWidth="1"/>
    <col min="5" max="11" width="50" customWidth="1"/>
    <col min="12" max="12" width="39" customWidth="1"/>
    <col min="13" max="13" width="50" customWidth="1"/>
    <col min="14" max="14" width="34" customWidth="1"/>
    <col min="15" max="16" width="40" customWidth="1"/>
    <col min="17" max="25" width="50" customWidth="1"/>
    <col min="26" max="26" width="47" customWidth="1"/>
    <col min="27" max="31" width="50" customWidth="1"/>
    <col min="32" max="32" width="47" customWidth="1"/>
    <col min="33" max="37" width="50" customWidth="1"/>
    <col min="38" max="38" width="36" customWidth="1"/>
    <col min="39" max="39" width="42" customWidth="1"/>
    <col min="40" max="40" width="35" customWidth="1"/>
    <col min="41" max="41" width="41" customWidth="1"/>
  </cols>
  <sheetData>
    <row r="1" spans="1:41" ht="25.5" x14ac:dyDescent="0.25">
      <c r="A1" s="1" t="s">
        <v>15</v>
      </c>
      <c r="B1" s="1" t="s">
        <v>388</v>
      </c>
      <c r="C1" s="1" t="s">
        <v>389</v>
      </c>
      <c r="D1" s="1" t="s">
        <v>390</v>
      </c>
      <c r="E1" s="1" t="s">
        <v>391</v>
      </c>
      <c r="F1" s="1" t="s">
        <v>392</v>
      </c>
      <c r="G1" s="1" t="s">
        <v>393</v>
      </c>
      <c r="H1" s="1" t="s">
        <v>394</v>
      </c>
      <c r="I1" s="1" t="s">
        <v>395</v>
      </c>
      <c r="J1" s="1" t="s">
        <v>396</v>
      </c>
      <c r="K1" s="1" t="s">
        <v>397</v>
      </c>
      <c r="L1" s="1" t="s">
        <v>398</v>
      </c>
      <c r="M1" s="1" t="s">
        <v>399</v>
      </c>
      <c r="N1" s="1" t="s">
        <v>400</v>
      </c>
      <c r="O1" s="1" t="s">
        <v>401</v>
      </c>
      <c r="P1" s="1" t="s">
        <v>402</v>
      </c>
      <c r="Q1" s="1" t="s">
        <v>403</v>
      </c>
      <c r="R1" s="1" t="s">
        <v>404</v>
      </c>
      <c r="S1" s="1" t="s">
        <v>405</v>
      </c>
      <c r="T1" s="1" t="s">
        <v>406</v>
      </c>
      <c r="U1" s="1" t="s">
        <v>407</v>
      </c>
      <c r="V1" s="1" t="s">
        <v>408</v>
      </c>
      <c r="W1" s="1" t="s">
        <v>409</v>
      </c>
      <c r="X1" s="1" t="s">
        <v>410</v>
      </c>
      <c r="Y1" s="1" t="s">
        <v>411</v>
      </c>
      <c r="Z1" s="1" t="s">
        <v>412</v>
      </c>
      <c r="AA1" s="1" t="s">
        <v>413</v>
      </c>
      <c r="AB1" s="1" t="s">
        <v>414</v>
      </c>
      <c r="AC1" s="1" t="s">
        <v>415</v>
      </c>
      <c r="AD1" s="1" t="s">
        <v>416</v>
      </c>
      <c r="AE1" s="1" t="s">
        <v>417</v>
      </c>
      <c r="AF1" s="1" t="s">
        <v>418</v>
      </c>
      <c r="AG1" s="1" t="s">
        <v>419</v>
      </c>
      <c r="AH1" s="1" t="s">
        <v>420</v>
      </c>
      <c r="AI1" s="1" t="s">
        <v>421</v>
      </c>
      <c r="AJ1" s="1" t="s">
        <v>422</v>
      </c>
      <c r="AK1" s="1" t="s">
        <v>423</v>
      </c>
      <c r="AL1" s="1" t="s">
        <v>424</v>
      </c>
      <c r="AM1" s="1" t="s">
        <v>425</v>
      </c>
      <c r="AN1" s="1" t="s">
        <v>426</v>
      </c>
      <c r="AO1" s="1" t="s">
        <v>427</v>
      </c>
    </row>
    <row r="2" spans="1:41" x14ac:dyDescent="0.25">
      <c r="A2" s="2">
        <v>1997</v>
      </c>
      <c r="B2" s="2">
        <v>4881000</v>
      </c>
      <c r="C2" s="2">
        <v>1.2</v>
      </c>
      <c r="D2" s="2">
        <v>679</v>
      </c>
      <c r="E2" s="2"/>
      <c r="F2" s="2"/>
      <c r="G2" s="2"/>
      <c r="H2" s="2"/>
      <c r="I2" s="2"/>
      <c r="J2" s="2"/>
      <c r="K2" s="2"/>
      <c r="L2" s="2">
        <v>150682000</v>
      </c>
      <c r="M2" s="2">
        <v>37.799999999999997</v>
      </c>
      <c r="N2" s="2"/>
      <c r="O2" s="2">
        <v>1652</v>
      </c>
      <c r="P2" s="2"/>
      <c r="Q2" s="2"/>
      <c r="R2" s="2"/>
      <c r="S2" s="2"/>
      <c r="T2" s="2"/>
      <c r="U2" s="2"/>
      <c r="V2" s="2"/>
      <c r="W2" s="2"/>
      <c r="X2" s="2"/>
      <c r="Y2" s="2"/>
      <c r="Z2" s="2"/>
      <c r="AA2" s="2"/>
      <c r="AB2" s="2"/>
      <c r="AC2" s="2"/>
      <c r="AD2" s="2"/>
      <c r="AE2" s="2"/>
      <c r="AF2" s="2"/>
      <c r="AG2" s="2"/>
      <c r="AH2" s="2"/>
      <c r="AI2" s="2"/>
      <c r="AJ2" s="2"/>
      <c r="AK2" s="2"/>
      <c r="AL2" s="2"/>
      <c r="AM2" s="2"/>
      <c r="AN2" s="2"/>
      <c r="AO2" s="2"/>
    </row>
    <row r="3" spans="1:41" x14ac:dyDescent="0.25">
      <c r="A3" s="2">
        <v>2002</v>
      </c>
      <c r="B3" s="2">
        <v>7159000</v>
      </c>
      <c r="C3" s="2">
        <v>1.6</v>
      </c>
      <c r="D3" s="2">
        <v>824</v>
      </c>
      <c r="E3" s="2"/>
      <c r="F3" s="2"/>
      <c r="G3" s="2"/>
      <c r="H3" s="2"/>
      <c r="I3" s="2"/>
      <c r="J3" s="2"/>
      <c r="K3" s="2"/>
      <c r="L3" s="2">
        <v>177692000</v>
      </c>
      <c r="M3" s="2">
        <v>39.4</v>
      </c>
      <c r="N3" s="2">
        <v>12640</v>
      </c>
      <c r="O3" s="2">
        <v>1527</v>
      </c>
      <c r="P3" s="2">
        <v>1527</v>
      </c>
      <c r="Q3" s="2"/>
      <c r="R3" s="2"/>
      <c r="S3" s="2"/>
      <c r="T3" s="2"/>
      <c r="U3" s="2"/>
      <c r="V3" s="2"/>
      <c r="W3" s="2"/>
      <c r="X3" s="2"/>
      <c r="Y3" s="2"/>
      <c r="Z3" s="2">
        <v>7185</v>
      </c>
      <c r="AA3" s="2">
        <v>834</v>
      </c>
      <c r="AB3" s="2"/>
      <c r="AC3" s="2"/>
      <c r="AD3" s="2"/>
      <c r="AE3" s="2"/>
      <c r="AF3" s="2">
        <v>5455</v>
      </c>
      <c r="AG3" s="2">
        <v>1141</v>
      </c>
      <c r="AH3" s="2"/>
      <c r="AI3" s="2"/>
      <c r="AJ3" s="2"/>
      <c r="AK3" s="2"/>
      <c r="AL3" s="2"/>
      <c r="AM3" s="2"/>
      <c r="AN3" s="2"/>
      <c r="AO3" s="2"/>
    </row>
    <row r="4" spans="1:41" x14ac:dyDescent="0.25">
      <c r="A4" s="2">
        <v>2007</v>
      </c>
      <c r="B4" s="2">
        <v>14240000</v>
      </c>
      <c r="C4" s="2">
        <v>2.9</v>
      </c>
      <c r="D4" s="2">
        <v>1005</v>
      </c>
      <c r="E4" s="2"/>
      <c r="F4" s="2"/>
      <c r="G4" s="2"/>
      <c r="H4" s="2"/>
      <c r="I4" s="2"/>
      <c r="J4" s="2"/>
      <c r="K4" s="2"/>
      <c r="L4" s="2">
        <v>178496000</v>
      </c>
      <c r="M4" s="2">
        <v>36.700000000000003</v>
      </c>
      <c r="N4" s="2">
        <v>11523</v>
      </c>
      <c r="O4" s="2">
        <v>1783</v>
      </c>
      <c r="P4" s="2">
        <v>1783</v>
      </c>
      <c r="Q4" s="2"/>
      <c r="R4" s="2"/>
      <c r="S4" s="2"/>
      <c r="T4" s="2"/>
      <c r="U4" s="2"/>
      <c r="V4" s="2"/>
      <c r="W4" s="2"/>
      <c r="X4" s="2"/>
      <c r="Y4" s="2"/>
      <c r="Z4" s="2">
        <v>6612</v>
      </c>
      <c r="AA4" s="2">
        <v>876</v>
      </c>
      <c r="AB4" s="2"/>
      <c r="AC4" s="2"/>
      <c r="AD4" s="2"/>
      <c r="AE4" s="2"/>
      <c r="AF4" s="2">
        <v>4911</v>
      </c>
      <c r="AG4" s="2">
        <v>1295</v>
      </c>
      <c r="AH4" s="2"/>
      <c r="AI4" s="2"/>
      <c r="AJ4" s="2"/>
      <c r="AK4" s="2"/>
      <c r="AL4" s="2"/>
      <c r="AM4" s="2"/>
      <c r="AN4" s="2"/>
      <c r="AO4" s="2"/>
    </row>
    <row r="5" spans="1:41" x14ac:dyDescent="0.25">
      <c r="A5" s="2">
        <v>2009</v>
      </c>
      <c r="B5" s="2"/>
      <c r="C5" s="2"/>
      <c r="D5" s="2"/>
      <c r="E5" s="2">
        <v>1461508</v>
      </c>
      <c r="F5" s="2">
        <v>119</v>
      </c>
      <c r="G5" s="2"/>
      <c r="H5" s="2"/>
      <c r="I5" s="2"/>
      <c r="J5" s="2"/>
      <c r="K5" s="2"/>
      <c r="L5" s="2"/>
      <c r="M5" s="2"/>
      <c r="N5" s="2"/>
      <c r="O5" s="2"/>
      <c r="P5" s="2"/>
      <c r="Q5" s="2">
        <v>30233770</v>
      </c>
      <c r="R5" s="2">
        <v>1706</v>
      </c>
      <c r="S5" s="2">
        <v>279</v>
      </c>
      <c r="T5" s="2">
        <v>279</v>
      </c>
      <c r="U5" s="2"/>
      <c r="V5" s="2"/>
      <c r="W5" s="2"/>
      <c r="X5" s="2"/>
      <c r="Y5" s="2"/>
      <c r="Z5" s="2"/>
      <c r="AA5" s="2"/>
      <c r="AB5" s="2">
        <v>26120323</v>
      </c>
      <c r="AC5" s="2">
        <v>1265</v>
      </c>
      <c r="AD5" s="2">
        <v>228</v>
      </c>
      <c r="AE5" s="2">
        <v>228</v>
      </c>
      <c r="AF5" s="2"/>
      <c r="AG5" s="2"/>
      <c r="AH5" s="2">
        <v>4113447</v>
      </c>
      <c r="AI5" s="2">
        <v>441</v>
      </c>
      <c r="AJ5" s="2">
        <v>141</v>
      </c>
      <c r="AK5" s="2">
        <v>141</v>
      </c>
      <c r="AL5" s="2"/>
      <c r="AM5" s="2"/>
      <c r="AN5" s="2"/>
      <c r="AO5" s="2"/>
    </row>
    <row r="6" spans="1:41" x14ac:dyDescent="0.25">
      <c r="A6" s="2">
        <v>2012</v>
      </c>
      <c r="B6" s="2">
        <v>21618000</v>
      </c>
      <c r="C6" s="2">
        <v>3.3</v>
      </c>
      <c r="D6" s="2">
        <v>1066</v>
      </c>
      <c r="E6" s="2"/>
      <c r="F6" s="2"/>
      <c r="G6" s="2"/>
      <c r="H6" s="2"/>
      <c r="I6" s="2"/>
      <c r="J6" s="2"/>
      <c r="K6" s="2"/>
      <c r="L6" s="2">
        <v>269907000</v>
      </c>
      <c r="M6" s="2">
        <v>40.9</v>
      </c>
      <c r="N6" s="2">
        <v>12492</v>
      </c>
      <c r="O6" s="2">
        <v>1977</v>
      </c>
      <c r="P6" s="2">
        <v>1977</v>
      </c>
      <c r="Q6" s="2"/>
      <c r="R6" s="2"/>
      <c r="S6" s="2"/>
      <c r="T6" s="2"/>
      <c r="U6" s="2"/>
      <c r="V6" s="2"/>
      <c r="W6" s="2"/>
      <c r="X6" s="2"/>
      <c r="Y6" s="2"/>
      <c r="Z6" s="2">
        <v>6698</v>
      </c>
      <c r="AA6" s="2">
        <v>1011</v>
      </c>
      <c r="AB6" s="2"/>
      <c r="AC6" s="2"/>
      <c r="AD6" s="2"/>
      <c r="AE6" s="2"/>
      <c r="AF6" s="2">
        <v>5794</v>
      </c>
      <c r="AG6" s="2">
        <v>1380</v>
      </c>
      <c r="AH6" s="2"/>
      <c r="AI6" s="2"/>
      <c r="AJ6" s="2"/>
      <c r="AK6" s="2"/>
      <c r="AL6" s="2">
        <v>770</v>
      </c>
      <c r="AM6" s="2">
        <v>114</v>
      </c>
      <c r="AN6" s="2">
        <v>8613</v>
      </c>
      <c r="AO6" s="2">
        <v>3518</v>
      </c>
    </row>
    <row r="7" spans="1:41" x14ac:dyDescent="0.25">
      <c r="A7" s="2">
        <v>2013</v>
      </c>
      <c r="B7" s="2"/>
      <c r="C7" s="2"/>
      <c r="D7" s="2"/>
      <c r="E7" s="2"/>
      <c r="F7" s="2"/>
      <c r="G7" s="2">
        <v>167800</v>
      </c>
      <c r="H7" s="2">
        <v>6712</v>
      </c>
      <c r="I7" s="2">
        <v>25</v>
      </c>
      <c r="J7" s="2">
        <v>2568310</v>
      </c>
      <c r="K7" s="2">
        <v>114</v>
      </c>
      <c r="L7" s="2"/>
      <c r="M7" s="2"/>
      <c r="N7" s="2"/>
      <c r="O7" s="2"/>
      <c r="P7" s="2"/>
      <c r="Q7" s="2"/>
      <c r="R7" s="2"/>
      <c r="S7" s="2"/>
      <c r="T7" s="2"/>
      <c r="U7" s="2">
        <v>2400510</v>
      </c>
      <c r="V7" s="2">
        <v>24495</v>
      </c>
      <c r="W7" s="2">
        <v>98</v>
      </c>
      <c r="X7" s="2">
        <v>1675</v>
      </c>
      <c r="Y7" s="2">
        <v>14.62</v>
      </c>
      <c r="Z7" s="2"/>
      <c r="AA7" s="2"/>
      <c r="AB7" s="2"/>
      <c r="AC7" s="2"/>
      <c r="AD7" s="2"/>
      <c r="AE7" s="2"/>
      <c r="AF7" s="2"/>
      <c r="AG7" s="2"/>
      <c r="AH7" s="2"/>
      <c r="AI7" s="2"/>
      <c r="AJ7" s="2"/>
      <c r="AK7" s="2"/>
      <c r="AL7" s="2"/>
      <c r="AM7" s="2"/>
      <c r="AN7" s="2"/>
      <c r="AO7" s="2"/>
    </row>
    <row r="8" spans="1:41" x14ac:dyDescent="0.25">
      <c r="A8" s="2">
        <v>2014</v>
      </c>
      <c r="B8" s="2"/>
      <c r="C8" s="2"/>
      <c r="D8" s="2"/>
      <c r="E8" s="2">
        <v>1264230</v>
      </c>
      <c r="F8" s="2">
        <v>89</v>
      </c>
      <c r="G8" s="2"/>
      <c r="H8" s="2"/>
      <c r="I8" s="2"/>
      <c r="J8" s="2"/>
      <c r="K8" s="2"/>
      <c r="L8" s="2"/>
      <c r="M8" s="2"/>
      <c r="N8" s="2"/>
      <c r="O8" s="2"/>
      <c r="P8" s="2"/>
      <c r="Q8" s="2">
        <v>31549393</v>
      </c>
      <c r="R8" s="2">
        <v>1575</v>
      </c>
      <c r="S8" s="2">
        <v>243</v>
      </c>
      <c r="T8" s="2">
        <v>243</v>
      </c>
      <c r="U8" s="2"/>
      <c r="V8" s="2"/>
      <c r="W8" s="2"/>
      <c r="X8" s="2"/>
      <c r="Y8" s="2"/>
      <c r="Z8" s="2"/>
      <c r="AA8" s="2"/>
      <c r="AB8" s="2">
        <v>25658062</v>
      </c>
      <c r="AC8" s="2">
        <v>1222</v>
      </c>
      <c r="AD8" s="2">
        <v>189</v>
      </c>
      <c r="AE8" s="2">
        <v>189</v>
      </c>
      <c r="AF8" s="2"/>
      <c r="AG8" s="2"/>
      <c r="AH8" s="2">
        <v>5891331</v>
      </c>
      <c r="AI8" s="2">
        <v>353</v>
      </c>
      <c r="AJ8" s="2">
        <v>115</v>
      </c>
      <c r="AK8" s="2">
        <v>115</v>
      </c>
      <c r="AL8" s="2"/>
      <c r="AM8" s="2"/>
      <c r="AN8" s="2"/>
      <c r="AO8" s="2"/>
    </row>
    <row r="9" spans="1:41" x14ac:dyDescent="0.25">
      <c r="A9" s="2">
        <v>2017</v>
      </c>
      <c r="B9" s="2">
        <v>25656000</v>
      </c>
      <c r="C9" s="2">
        <v>4.5</v>
      </c>
      <c r="D9" s="2">
        <v>934</v>
      </c>
      <c r="E9" s="2"/>
      <c r="F9" s="2"/>
      <c r="G9" s="2"/>
      <c r="H9" s="2"/>
      <c r="I9" s="2"/>
      <c r="J9" s="2"/>
      <c r="K9" s="2"/>
      <c r="L9" s="2">
        <v>230205000</v>
      </c>
      <c r="M9" s="2">
        <v>40</v>
      </c>
      <c r="N9" s="2">
        <v>11891</v>
      </c>
      <c r="O9" s="2">
        <v>2073</v>
      </c>
      <c r="P9" s="2">
        <v>2073</v>
      </c>
      <c r="Q9" s="2"/>
      <c r="R9" s="2"/>
      <c r="S9" s="2"/>
      <c r="T9" s="2"/>
      <c r="U9" s="2"/>
      <c r="V9" s="2"/>
      <c r="W9" s="2"/>
      <c r="X9" s="2"/>
      <c r="Y9" s="2"/>
      <c r="Z9" s="2">
        <v>6272</v>
      </c>
      <c r="AA9" s="2">
        <v>970</v>
      </c>
      <c r="AB9" s="2"/>
      <c r="AC9" s="2"/>
      <c r="AD9" s="2"/>
      <c r="AE9" s="2"/>
      <c r="AF9" s="2">
        <v>5619</v>
      </c>
      <c r="AG9" s="2">
        <v>1572</v>
      </c>
      <c r="AH9" s="2"/>
      <c r="AI9" s="2"/>
      <c r="AJ9" s="2"/>
      <c r="AK9" s="2"/>
      <c r="AL9" s="2">
        <v>793</v>
      </c>
      <c r="AM9" s="2">
        <v>120</v>
      </c>
      <c r="AN9" s="2">
        <v>9047</v>
      </c>
      <c r="AO9" s="2">
        <v>3755</v>
      </c>
    </row>
    <row r="10" spans="1:41" x14ac:dyDescent="0.25">
      <c r="A10" s="2">
        <v>2018</v>
      </c>
      <c r="B10" s="2"/>
      <c r="C10" s="2"/>
      <c r="D10" s="2"/>
      <c r="E10" s="2"/>
      <c r="F10" s="2"/>
      <c r="G10" s="2">
        <v>357000</v>
      </c>
      <c r="H10" s="2">
        <v>5332</v>
      </c>
      <c r="I10" s="2">
        <v>67</v>
      </c>
      <c r="J10" s="2">
        <v>8507000</v>
      </c>
      <c r="K10" s="2">
        <v>247</v>
      </c>
      <c r="L10" s="2"/>
      <c r="M10" s="2"/>
      <c r="N10" s="2"/>
      <c r="O10" s="2"/>
      <c r="P10" s="2"/>
      <c r="Q10" s="2"/>
      <c r="R10" s="2"/>
      <c r="S10" s="2"/>
      <c r="T10" s="2"/>
      <c r="U10" s="2">
        <v>8150000</v>
      </c>
      <c r="V10" s="2">
        <v>40955</v>
      </c>
      <c r="W10" s="2">
        <v>199</v>
      </c>
      <c r="X10" s="2">
        <v>2560</v>
      </c>
      <c r="Y10" s="2">
        <v>16</v>
      </c>
      <c r="Z10" s="2"/>
      <c r="AA10" s="2"/>
      <c r="AB10" s="2"/>
      <c r="AC10" s="2"/>
      <c r="AD10" s="2"/>
      <c r="AE10" s="2"/>
      <c r="AF10" s="2"/>
      <c r="AG10" s="2"/>
      <c r="AH10" s="2"/>
      <c r="AI10" s="2"/>
      <c r="AJ10" s="2"/>
      <c r="AK10" s="2"/>
      <c r="AL10" s="2"/>
      <c r="AM10" s="2"/>
      <c r="AN10" s="2"/>
      <c r="AO10" s="2"/>
    </row>
    <row r="11" spans="1:41" x14ac:dyDescent="0.25">
      <c r="A11" s="2">
        <v>2019</v>
      </c>
      <c r="B11" s="2"/>
      <c r="C11" s="2"/>
      <c r="D11" s="2"/>
      <c r="E11" s="2">
        <v>1708733</v>
      </c>
      <c r="F11" s="2">
        <v>125</v>
      </c>
      <c r="G11" s="2"/>
      <c r="H11" s="2"/>
      <c r="I11" s="2"/>
      <c r="J11" s="2"/>
      <c r="K11" s="2"/>
      <c r="L11" s="2"/>
      <c r="M11" s="2"/>
      <c r="N11" s="2"/>
      <c r="O11" s="2"/>
      <c r="P11" s="2"/>
      <c r="Q11" s="2">
        <v>30099022</v>
      </c>
      <c r="R11" s="2">
        <v>1471</v>
      </c>
      <c r="S11" s="2">
        <v>258</v>
      </c>
      <c r="T11" s="2">
        <v>258</v>
      </c>
      <c r="U11" s="2"/>
      <c r="V11" s="2"/>
      <c r="W11" s="2"/>
      <c r="X11" s="2"/>
      <c r="Y11" s="2"/>
      <c r="Z11" s="2"/>
      <c r="AA11" s="2"/>
      <c r="AB11" s="2">
        <v>27894390</v>
      </c>
      <c r="AC11" s="2">
        <v>1084</v>
      </c>
      <c r="AD11" s="2">
        <v>210</v>
      </c>
      <c r="AE11" s="2">
        <v>210</v>
      </c>
      <c r="AF11" s="2"/>
      <c r="AG11" s="2"/>
      <c r="AH11" s="2">
        <v>2204632</v>
      </c>
      <c r="AI11" s="2">
        <v>387</v>
      </c>
      <c r="AJ11" s="2">
        <v>142</v>
      </c>
      <c r="AK11" s="2">
        <v>142</v>
      </c>
      <c r="AL11" s="2"/>
      <c r="AM11" s="2"/>
      <c r="AN11" s="2"/>
      <c r="AO11" s="2"/>
    </row>
    <row r="12" spans="1:41" x14ac:dyDescent="0.25">
      <c r="A12" s="2">
        <v>2022</v>
      </c>
      <c r="B12" s="2">
        <v>35809000</v>
      </c>
      <c r="C12" s="2">
        <v>5.8</v>
      </c>
      <c r="D12" s="2">
        <v>1022</v>
      </c>
      <c r="E12" s="2"/>
      <c r="F12" s="2"/>
      <c r="G12" s="2"/>
      <c r="H12" s="2"/>
      <c r="I12" s="2"/>
      <c r="J12" s="2"/>
      <c r="K12" s="2"/>
      <c r="L12" s="2">
        <v>231557000</v>
      </c>
      <c r="M12" s="2">
        <v>37.299999999999997</v>
      </c>
      <c r="N12" s="2">
        <v>9593</v>
      </c>
      <c r="O12" s="2">
        <v>1635</v>
      </c>
      <c r="P12" s="2">
        <v>1635</v>
      </c>
      <c r="Q12" s="2"/>
      <c r="R12" s="2"/>
      <c r="S12" s="2"/>
      <c r="T12" s="2"/>
      <c r="U12" s="2"/>
      <c r="V12" s="2"/>
      <c r="W12" s="2"/>
      <c r="X12" s="2"/>
      <c r="Y12" s="2"/>
      <c r="Z12" s="2">
        <v>5695</v>
      </c>
      <c r="AA12" s="2">
        <v>929</v>
      </c>
      <c r="AB12" s="2"/>
      <c r="AC12" s="2"/>
      <c r="AD12" s="2"/>
      <c r="AE12" s="2"/>
      <c r="AF12" s="2">
        <v>3898</v>
      </c>
      <c r="AG12" s="2">
        <v>1103</v>
      </c>
      <c r="AH12" s="2"/>
      <c r="AI12" s="2"/>
      <c r="AJ12" s="2"/>
      <c r="AK12" s="2"/>
      <c r="AL12" s="2">
        <v>694</v>
      </c>
      <c r="AM12" s="2">
        <v>130</v>
      </c>
      <c r="AN12" s="2">
        <v>6104</v>
      </c>
      <c r="AO12" s="2">
        <v>2499</v>
      </c>
    </row>
    <row r="13" spans="1:41" x14ac:dyDescent="0.25">
      <c r="A13" s="2">
        <v>2023</v>
      </c>
      <c r="B13" s="2"/>
      <c r="C13" s="2"/>
      <c r="D13" s="2"/>
      <c r="E13" s="2"/>
      <c r="F13" s="2"/>
      <c r="G13" s="2">
        <v>797000</v>
      </c>
      <c r="H13" s="2">
        <v>20974</v>
      </c>
      <c r="I13" s="2">
        <v>38</v>
      </c>
      <c r="J13" s="2">
        <v>7208000</v>
      </c>
      <c r="K13" s="2">
        <v>474</v>
      </c>
      <c r="L13" s="2"/>
      <c r="M13" s="2"/>
      <c r="N13" s="2"/>
      <c r="O13" s="2"/>
      <c r="P13" s="2"/>
      <c r="Q13" s="2"/>
      <c r="R13" s="2"/>
      <c r="S13" s="2"/>
      <c r="T13" s="2"/>
      <c r="U13" s="2">
        <v>6411000</v>
      </c>
      <c r="V13" s="2">
        <v>14637</v>
      </c>
      <c r="W13" s="2">
        <v>438</v>
      </c>
      <c r="X13" s="2">
        <v>786</v>
      </c>
      <c r="Y13" s="2">
        <v>18.62</v>
      </c>
      <c r="Z13" s="2"/>
      <c r="AA13" s="2"/>
      <c r="AB13" s="2"/>
      <c r="AC13" s="2"/>
      <c r="AD13" s="2"/>
      <c r="AE13" s="2"/>
      <c r="AF13" s="2"/>
      <c r="AG13" s="2"/>
      <c r="AH13" s="2"/>
      <c r="AI13" s="2"/>
      <c r="AJ13" s="2"/>
      <c r="AK13" s="2"/>
      <c r="AL13" s="2"/>
      <c r="AM13" s="2"/>
      <c r="AN13" s="2"/>
      <c r="AO13" s="2"/>
    </row>
    <row r="14" spans="1:41" x14ac:dyDescent="0.25">
      <c r="A14" s="2">
        <v>2024</v>
      </c>
      <c r="B14" s="2"/>
      <c r="C14" s="2"/>
      <c r="D14" s="2"/>
      <c r="E14" s="2">
        <v>2066215</v>
      </c>
      <c r="F14" s="2">
        <v>49</v>
      </c>
      <c r="G14" s="2"/>
      <c r="H14" s="2"/>
      <c r="I14" s="2"/>
      <c r="J14" s="2"/>
      <c r="K14" s="2"/>
      <c r="L14" s="2"/>
      <c r="M14" s="2"/>
      <c r="N14" s="2"/>
      <c r="O14" s="2"/>
      <c r="P14" s="2"/>
      <c r="Q14" s="2">
        <v>33346286</v>
      </c>
      <c r="R14" s="2">
        <v>1326</v>
      </c>
      <c r="S14" s="2">
        <v>156</v>
      </c>
      <c r="T14" s="2">
        <v>156</v>
      </c>
      <c r="U14" s="2"/>
      <c r="V14" s="2"/>
      <c r="W14" s="2"/>
      <c r="X14" s="2"/>
      <c r="Y14" s="2"/>
      <c r="Z14" s="2"/>
      <c r="AA14" s="2"/>
      <c r="AB14" s="2">
        <v>28966364</v>
      </c>
      <c r="AC14" s="2">
        <v>973</v>
      </c>
      <c r="AD14" s="2">
        <v>122</v>
      </c>
      <c r="AE14" s="2">
        <v>122</v>
      </c>
      <c r="AF14" s="2"/>
      <c r="AG14" s="2"/>
      <c r="AH14" s="2">
        <v>4379922</v>
      </c>
      <c r="AI14" s="2">
        <v>353</v>
      </c>
      <c r="AJ14" s="2">
        <v>91</v>
      </c>
      <c r="AK14" s="2">
        <v>91</v>
      </c>
      <c r="AL14" s="2"/>
      <c r="AM14" s="2"/>
      <c r="AN14" s="2"/>
      <c r="AO14" s="2"/>
    </row>
  </sheetData>
  <pageMargins left="0.75" right="0.75" top="1" bottom="1" header="0.511811023622047" footer="0.511811023622047"/>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6"/>
  <sheetViews>
    <sheetView zoomScaleNormal="100" workbookViewId="0">
      <pane ySplit="1" topLeftCell="A2" activePane="bottomLeft" state="frozen"/>
      <selection pane="bottomLeft" activeCell="G13" sqref="G13"/>
    </sheetView>
  </sheetViews>
  <sheetFormatPr defaultColWidth="8.7109375" defaultRowHeight="15" x14ac:dyDescent="0.25"/>
  <cols>
    <col min="1" max="1" width="8" customWidth="1"/>
    <col min="2" max="2" width="32" customWidth="1"/>
  </cols>
  <sheetData>
    <row r="1" spans="1:2" ht="25.5" x14ac:dyDescent="0.25">
      <c r="A1" s="1" t="s">
        <v>15</v>
      </c>
      <c r="B1" s="1" t="s">
        <v>428</v>
      </c>
    </row>
    <row r="2" spans="1:2" x14ac:dyDescent="0.25">
      <c r="A2" s="2">
        <v>2002</v>
      </c>
      <c r="B2" s="2">
        <v>4110479</v>
      </c>
    </row>
    <row r="3" spans="1:2" x14ac:dyDescent="0.25">
      <c r="A3" s="2">
        <v>2007</v>
      </c>
      <c r="B3" s="2">
        <v>4110586</v>
      </c>
    </row>
    <row r="4" spans="1:2" x14ac:dyDescent="0.25">
      <c r="A4" s="2">
        <v>2012</v>
      </c>
      <c r="B4" s="2">
        <v>4110412</v>
      </c>
    </row>
    <row r="5" spans="1:2" x14ac:dyDescent="0.25">
      <c r="A5" s="2">
        <v>2017</v>
      </c>
      <c r="B5" s="2">
        <v>4110380</v>
      </c>
    </row>
    <row r="6" spans="1:2" x14ac:dyDescent="0.25">
      <c r="A6" s="2">
        <v>2022</v>
      </c>
      <c r="B6" s="2">
        <v>4110380</v>
      </c>
    </row>
  </sheetData>
  <pageMargins left="0.75" right="0.75" top="1" bottom="1" header="0.511811023622047" footer="0.511811023622047"/>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7" customWidth="1"/>
    <col min="3" max="4" width="50" customWidth="1"/>
    <col min="5" max="5" width="48" customWidth="1"/>
    <col min="6" max="6" width="50" customWidth="1"/>
  </cols>
  <sheetData>
    <row r="1" spans="1:6" ht="25.5" x14ac:dyDescent="0.25">
      <c r="A1" s="1" t="s">
        <v>15</v>
      </c>
      <c r="B1" s="1" t="s">
        <v>429</v>
      </c>
      <c r="C1" s="1" t="s">
        <v>430</v>
      </c>
      <c r="D1" s="1" t="s">
        <v>431</v>
      </c>
      <c r="E1" s="1" t="s">
        <v>432</v>
      </c>
      <c r="F1" s="1" t="s">
        <v>433</v>
      </c>
    </row>
    <row r="2" spans="1:6" x14ac:dyDescent="0.25">
      <c r="A2" s="2">
        <v>1997</v>
      </c>
      <c r="B2" s="2">
        <v>211775000</v>
      </c>
      <c r="C2" s="2">
        <v>38709</v>
      </c>
      <c r="D2" s="2"/>
      <c r="E2" s="2">
        <v>5471</v>
      </c>
      <c r="F2" s="2"/>
    </row>
    <row r="3" spans="1:6" x14ac:dyDescent="0.25">
      <c r="A3" s="2">
        <v>2002</v>
      </c>
      <c r="B3" s="2">
        <v>186163000</v>
      </c>
      <c r="C3" s="2">
        <v>35568</v>
      </c>
      <c r="D3" s="2">
        <v>100</v>
      </c>
      <c r="E3" s="2">
        <v>5234</v>
      </c>
      <c r="F3" s="2"/>
    </row>
    <row r="4" spans="1:6" x14ac:dyDescent="0.25">
      <c r="A4" s="2">
        <v>2007</v>
      </c>
      <c r="B4" s="2">
        <v>304997000</v>
      </c>
      <c r="C4" s="2">
        <v>40666</v>
      </c>
      <c r="D4" s="2">
        <v>100</v>
      </c>
      <c r="E4" s="2">
        <v>7500</v>
      </c>
      <c r="F4" s="2"/>
    </row>
    <row r="5" spans="1:6" x14ac:dyDescent="0.25">
      <c r="A5" s="2">
        <v>2009</v>
      </c>
      <c r="B5" s="2"/>
      <c r="C5" s="2"/>
      <c r="D5" s="2"/>
      <c r="E5" s="2"/>
      <c r="F5" s="2">
        <v>32587622</v>
      </c>
    </row>
    <row r="6" spans="1:6" x14ac:dyDescent="0.25">
      <c r="A6" s="2">
        <v>2012</v>
      </c>
      <c r="B6" s="2">
        <v>307994000</v>
      </c>
      <c r="C6" s="2">
        <v>43999</v>
      </c>
      <c r="D6" s="2">
        <v>100</v>
      </c>
      <c r="E6" s="2">
        <v>7000</v>
      </c>
      <c r="F6" s="2"/>
    </row>
    <row r="7" spans="1:6" x14ac:dyDescent="0.25">
      <c r="A7" s="2">
        <v>2014</v>
      </c>
      <c r="B7" s="2"/>
      <c r="C7" s="2"/>
      <c r="D7" s="2"/>
      <c r="E7" s="2"/>
      <c r="F7" s="2">
        <v>28069211</v>
      </c>
    </row>
    <row r="8" spans="1:6" x14ac:dyDescent="0.25">
      <c r="A8" s="2">
        <v>2017</v>
      </c>
      <c r="B8" s="2">
        <v>371436000</v>
      </c>
      <c r="C8" s="2">
        <v>50701</v>
      </c>
      <c r="D8" s="2">
        <v>100</v>
      </c>
      <c r="E8" s="2">
        <v>7326</v>
      </c>
      <c r="F8" s="2"/>
    </row>
    <row r="9" spans="1:6" x14ac:dyDescent="0.25">
      <c r="A9" s="2">
        <v>2019</v>
      </c>
      <c r="B9" s="2"/>
      <c r="C9" s="2"/>
      <c r="D9" s="2"/>
      <c r="E9" s="2"/>
      <c r="F9" s="2">
        <v>26763348</v>
      </c>
    </row>
    <row r="10" spans="1:6" x14ac:dyDescent="0.25">
      <c r="A10" s="2">
        <v>2022</v>
      </c>
      <c r="B10" s="2">
        <v>401539000</v>
      </c>
      <c r="C10" s="2">
        <v>61145</v>
      </c>
      <c r="D10" s="2">
        <v>100</v>
      </c>
      <c r="E10" s="2">
        <v>6567</v>
      </c>
      <c r="F10" s="2"/>
    </row>
    <row r="11" spans="1:6" x14ac:dyDescent="0.25">
      <c r="A11" s="2">
        <v>2024</v>
      </c>
      <c r="B11" s="2"/>
      <c r="C11" s="2"/>
      <c r="D11" s="2"/>
      <c r="E11" s="2"/>
      <c r="F11" s="2">
        <v>44277239</v>
      </c>
    </row>
  </sheetData>
  <pageMargins left="0.75" right="0.75" top="1" bottom="1" header="0.511811023622047" footer="0.511811023622047"/>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7" customWidth="1"/>
    <col min="3" max="7" width="50" customWidth="1"/>
  </cols>
  <sheetData>
    <row r="1" spans="1:7" ht="25.5" x14ac:dyDescent="0.25">
      <c r="A1" s="1" t="s">
        <v>15</v>
      </c>
      <c r="B1" s="1" t="s">
        <v>434</v>
      </c>
      <c r="C1" s="1" t="s">
        <v>435</v>
      </c>
      <c r="D1" s="1" t="s">
        <v>436</v>
      </c>
      <c r="E1" s="1" t="s">
        <v>437</v>
      </c>
      <c r="F1" s="1" t="s">
        <v>438</v>
      </c>
      <c r="G1" s="1" t="s">
        <v>439</v>
      </c>
    </row>
    <row r="2" spans="1:7" x14ac:dyDescent="0.25">
      <c r="A2" s="2">
        <v>1997</v>
      </c>
      <c r="B2" s="2">
        <v>19</v>
      </c>
      <c r="C2" s="2">
        <v>15</v>
      </c>
      <c r="D2" s="2"/>
      <c r="E2" s="2"/>
      <c r="F2" s="2">
        <v>7</v>
      </c>
      <c r="G2" s="2">
        <v>7</v>
      </c>
    </row>
    <row r="3" spans="1:7" x14ac:dyDescent="0.25">
      <c r="A3" s="2">
        <v>2002</v>
      </c>
      <c r="B3" s="2">
        <v>16</v>
      </c>
      <c r="C3" s="2">
        <v>14</v>
      </c>
      <c r="D3" s="2">
        <v>7</v>
      </c>
      <c r="E3" s="2">
        <v>5</v>
      </c>
      <c r="F3" s="2">
        <v>9</v>
      </c>
      <c r="G3" s="2">
        <v>9</v>
      </c>
    </row>
    <row r="4" spans="1:7" x14ac:dyDescent="0.25">
      <c r="A4" s="2">
        <v>2007</v>
      </c>
      <c r="B4" s="2">
        <v>14</v>
      </c>
      <c r="C4" s="2">
        <v>14</v>
      </c>
      <c r="D4" s="2" t="s">
        <v>117</v>
      </c>
      <c r="E4" s="2">
        <v>12</v>
      </c>
      <c r="F4" s="2" t="s">
        <v>117</v>
      </c>
      <c r="G4" s="2">
        <v>2</v>
      </c>
    </row>
    <row r="5" spans="1:7" x14ac:dyDescent="0.25">
      <c r="A5" s="2">
        <v>2012</v>
      </c>
      <c r="B5" s="2">
        <v>18</v>
      </c>
      <c r="C5" s="2">
        <v>10</v>
      </c>
      <c r="D5" s="2" t="s">
        <v>117</v>
      </c>
      <c r="E5" s="2">
        <v>9</v>
      </c>
      <c r="F5" s="2" t="s">
        <v>117</v>
      </c>
      <c r="G5" s="2">
        <v>1</v>
      </c>
    </row>
    <row r="6" spans="1:7" x14ac:dyDescent="0.25">
      <c r="A6" s="2">
        <v>2017</v>
      </c>
      <c r="B6" s="2">
        <v>8</v>
      </c>
      <c r="C6" s="2">
        <v>8</v>
      </c>
      <c r="D6" s="2" t="s">
        <v>117</v>
      </c>
      <c r="E6" s="2">
        <v>7</v>
      </c>
      <c r="F6" s="2" t="s">
        <v>117</v>
      </c>
      <c r="G6" s="2">
        <v>1</v>
      </c>
    </row>
    <row r="7" spans="1:7" x14ac:dyDescent="0.25">
      <c r="A7" s="2">
        <v>2022</v>
      </c>
      <c r="B7" s="2">
        <v>11</v>
      </c>
      <c r="C7" s="2">
        <v>10</v>
      </c>
      <c r="D7" s="2" t="s">
        <v>117</v>
      </c>
      <c r="E7" s="2">
        <v>9</v>
      </c>
      <c r="F7" s="2" t="s">
        <v>117</v>
      </c>
      <c r="G7" s="2">
        <v>1</v>
      </c>
    </row>
  </sheetData>
  <pageMargins left="0.75" right="0.75" top="1" bottom="1" header="0.511811023622047" footer="0.511811023622047"/>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3" width="50" customWidth="1"/>
    <col min="24" max="24" width="46" customWidth="1"/>
    <col min="25" max="32" width="50" customWidth="1"/>
  </cols>
  <sheetData>
    <row r="1" spans="1:32" ht="51" x14ac:dyDescent="0.25">
      <c r="A1" s="1" t="s">
        <v>15</v>
      </c>
      <c r="B1" s="1" t="s">
        <v>440</v>
      </c>
      <c r="C1" s="1" t="s">
        <v>441</v>
      </c>
      <c r="D1" s="1" t="s">
        <v>442</v>
      </c>
      <c r="E1" s="1" t="s">
        <v>443</v>
      </c>
      <c r="F1" s="1" t="s">
        <v>444</v>
      </c>
      <c r="G1" s="1" t="s">
        <v>445</v>
      </c>
      <c r="H1" s="1" t="s">
        <v>446</v>
      </c>
      <c r="I1" s="1" t="s">
        <v>447</v>
      </c>
      <c r="J1" s="1" t="s">
        <v>448</v>
      </c>
      <c r="K1" s="1" t="s">
        <v>449</v>
      </c>
      <c r="L1" s="1" t="s">
        <v>450</v>
      </c>
      <c r="M1" s="1" t="s">
        <v>451</v>
      </c>
      <c r="N1" s="1" t="s">
        <v>452</v>
      </c>
      <c r="O1" s="1" t="s">
        <v>453</v>
      </c>
      <c r="P1" s="1" t="s">
        <v>454</v>
      </c>
      <c r="Q1" s="1" t="s">
        <v>455</v>
      </c>
      <c r="R1" s="1" t="s">
        <v>456</v>
      </c>
      <c r="S1" s="1" t="s">
        <v>457</v>
      </c>
      <c r="T1" s="1" t="s">
        <v>458</v>
      </c>
      <c r="U1" s="1" t="s">
        <v>459</v>
      </c>
      <c r="V1" s="1" t="s">
        <v>460</v>
      </c>
      <c r="W1" s="1" t="s">
        <v>461</v>
      </c>
      <c r="X1" s="1" t="s">
        <v>462</v>
      </c>
      <c r="Y1" s="1" t="s">
        <v>463</v>
      </c>
      <c r="Z1" s="1" t="s">
        <v>464</v>
      </c>
      <c r="AA1" s="1" t="s">
        <v>465</v>
      </c>
      <c r="AB1" s="1" t="s">
        <v>466</v>
      </c>
      <c r="AC1" s="1" t="s">
        <v>467</v>
      </c>
      <c r="AD1" s="1" t="s">
        <v>468</v>
      </c>
      <c r="AE1" s="1" t="s">
        <v>469</v>
      </c>
      <c r="AF1" s="1" t="s">
        <v>470</v>
      </c>
    </row>
    <row r="2" spans="1:32" x14ac:dyDescent="0.25">
      <c r="A2" s="2">
        <v>2007</v>
      </c>
      <c r="B2" s="2"/>
      <c r="C2" s="2"/>
      <c r="D2" s="2">
        <v>1265</v>
      </c>
      <c r="E2" s="2">
        <v>140</v>
      </c>
      <c r="F2" s="2"/>
      <c r="G2" s="2"/>
      <c r="H2" s="2"/>
      <c r="I2" s="2"/>
      <c r="J2" s="2"/>
      <c r="K2" s="2"/>
      <c r="L2" s="2"/>
      <c r="M2" s="2"/>
      <c r="N2" s="2"/>
      <c r="O2" s="2"/>
      <c r="P2" s="2"/>
      <c r="Q2" s="2"/>
      <c r="R2" s="2"/>
      <c r="S2" s="2"/>
      <c r="T2" s="2"/>
      <c r="U2" s="2"/>
      <c r="V2" s="2"/>
      <c r="W2" s="2"/>
      <c r="X2" s="2"/>
      <c r="Y2" s="2"/>
      <c r="Z2" s="2"/>
      <c r="AA2" s="2"/>
      <c r="AB2" s="2"/>
      <c r="AC2" s="2"/>
      <c r="AD2" s="2"/>
      <c r="AE2" s="2"/>
      <c r="AF2" s="2">
        <v>838</v>
      </c>
    </row>
    <row r="3" spans="1:32" x14ac:dyDescent="0.25">
      <c r="A3" s="2">
        <v>2012</v>
      </c>
      <c r="B3" s="2"/>
      <c r="C3" s="2">
        <v>38</v>
      </c>
      <c r="D3" s="2"/>
      <c r="E3" s="2"/>
      <c r="F3" s="2">
        <v>41657</v>
      </c>
      <c r="G3" s="2">
        <v>408</v>
      </c>
      <c r="H3" s="2">
        <v>102</v>
      </c>
      <c r="I3" s="2">
        <v>3854</v>
      </c>
      <c r="J3" s="2">
        <v>10</v>
      </c>
      <c r="K3" s="2">
        <v>385</v>
      </c>
      <c r="L3" s="2">
        <v>3513</v>
      </c>
      <c r="M3" s="2">
        <v>3</v>
      </c>
      <c r="N3" s="2">
        <v>1012</v>
      </c>
      <c r="O3" s="2">
        <v>34545</v>
      </c>
      <c r="P3" s="2">
        <v>43</v>
      </c>
      <c r="Q3" s="2">
        <v>801</v>
      </c>
      <c r="R3" s="2">
        <v>7021</v>
      </c>
      <c r="S3" s="2">
        <v>19</v>
      </c>
      <c r="T3" s="2">
        <v>367</v>
      </c>
      <c r="U3" s="2">
        <v>9262</v>
      </c>
      <c r="V3" s="2">
        <v>38</v>
      </c>
      <c r="W3" s="2">
        <v>246</v>
      </c>
      <c r="X3" s="2">
        <v>626</v>
      </c>
      <c r="Y3" s="2">
        <v>15</v>
      </c>
      <c r="Z3" s="2">
        <v>41</v>
      </c>
      <c r="AA3" s="2"/>
      <c r="AB3" s="2"/>
      <c r="AC3" s="2"/>
      <c r="AD3" s="2"/>
      <c r="AE3" s="2"/>
      <c r="AF3" s="2">
        <v>736</v>
      </c>
    </row>
    <row r="4" spans="1:32" x14ac:dyDescent="0.25">
      <c r="A4" s="2">
        <v>2015</v>
      </c>
      <c r="B4" s="2"/>
      <c r="C4" s="2"/>
      <c r="D4" s="2"/>
      <c r="E4" s="2"/>
      <c r="F4" s="2"/>
      <c r="G4" s="2"/>
      <c r="H4" s="2"/>
      <c r="I4" s="2"/>
      <c r="J4" s="2"/>
      <c r="K4" s="2"/>
      <c r="L4" s="2"/>
      <c r="M4" s="2"/>
      <c r="N4" s="2"/>
      <c r="O4" s="2"/>
      <c r="P4" s="2"/>
      <c r="Q4" s="2"/>
      <c r="R4" s="2"/>
      <c r="S4" s="2"/>
      <c r="T4" s="2"/>
      <c r="U4" s="2"/>
      <c r="V4" s="2"/>
      <c r="W4" s="2"/>
      <c r="X4" s="2"/>
      <c r="Y4" s="2"/>
      <c r="Z4" s="2"/>
      <c r="AA4" s="2"/>
      <c r="AB4" s="2">
        <v>582</v>
      </c>
      <c r="AC4" s="2">
        <v>243</v>
      </c>
      <c r="AD4" s="2">
        <v>238</v>
      </c>
      <c r="AE4" s="2">
        <v>171</v>
      </c>
      <c r="AF4" s="2"/>
    </row>
    <row r="5" spans="1:32" x14ac:dyDescent="0.25">
      <c r="A5" s="2">
        <v>2017</v>
      </c>
      <c r="B5" s="2">
        <v>347</v>
      </c>
      <c r="C5" s="2"/>
      <c r="D5" s="2"/>
      <c r="E5" s="2">
        <v>125</v>
      </c>
      <c r="F5" s="2">
        <v>86589</v>
      </c>
      <c r="G5" s="2">
        <v>581</v>
      </c>
      <c r="H5" s="2">
        <v>149</v>
      </c>
      <c r="I5" s="2">
        <v>3494</v>
      </c>
      <c r="J5" s="2">
        <v>17</v>
      </c>
      <c r="K5" s="2">
        <v>206</v>
      </c>
      <c r="L5" s="2">
        <v>3501</v>
      </c>
      <c r="M5" s="2">
        <v>5</v>
      </c>
      <c r="N5" s="2">
        <v>670</v>
      </c>
      <c r="O5" s="2">
        <v>14631</v>
      </c>
      <c r="P5" s="2">
        <v>36</v>
      </c>
      <c r="Q5" s="2">
        <v>410</v>
      </c>
      <c r="R5" s="2">
        <v>7533</v>
      </c>
      <c r="S5" s="2">
        <v>15</v>
      </c>
      <c r="T5" s="2">
        <v>514</v>
      </c>
      <c r="U5" s="2">
        <v>9871</v>
      </c>
      <c r="V5" s="2">
        <v>34</v>
      </c>
      <c r="W5" s="2">
        <v>291</v>
      </c>
      <c r="X5" s="2">
        <v>284</v>
      </c>
      <c r="Y5" s="2">
        <v>6</v>
      </c>
      <c r="Z5" s="2">
        <v>50</v>
      </c>
      <c r="AA5" s="2"/>
      <c r="AB5" s="2"/>
      <c r="AC5" s="2"/>
      <c r="AD5" s="2"/>
      <c r="AE5" s="2"/>
      <c r="AF5" s="2">
        <v>750</v>
      </c>
    </row>
    <row r="6" spans="1:32" x14ac:dyDescent="0.25">
      <c r="A6" s="2">
        <v>2020</v>
      </c>
      <c r="B6" s="2"/>
      <c r="C6" s="2"/>
      <c r="D6" s="2"/>
      <c r="E6" s="2"/>
      <c r="F6" s="2"/>
      <c r="G6" s="2"/>
      <c r="H6" s="2"/>
      <c r="I6" s="2"/>
      <c r="J6" s="2"/>
      <c r="K6" s="2"/>
      <c r="L6" s="2"/>
      <c r="M6" s="2"/>
      <c r="N6" s="2"/>
      <c r="O6" s="2"/>
      <c r="P6" s="2"/>
      <c r="Q6" s="2"/>
      <c r="R6" s="2"/>
      <c r="S6" s="2"/>
      <c r="T6" s="2"/>
      <c r="U6" s="2"/>
      <c r="V6" s="2"/>
      <c r="W6" s="2"/>
      <c r="X6" s="2"/>
      <c r="Y6" s="2"/>
      <c r="Z6" s="2"/>
      <c r="AA6" s="2"/>
      <c r="AB6" s="2">
        <v>510</v>
      </c>
      <c r="AC6" s="2">
        <v>279</v>
      </c>
      <c r="AD6" s="2">
        <v>368</v>
      </c>
      <c r="AE6" s="2">
        <v>418</v>
      </c>
      <c r="AF6" s="2"/>
    </row>
    <row r="7" spans="1:32" x14ac:dyDescent="0.25">
      <c r="A7" s="2">
        <v>2022</v>
      </c>
      <c r="B7" s="2">
        <v>307</v>
      </c>
      <c r="C7" s="2"/>
      <c r="D7" s="2"/>
      <c r="E7" s="2">
        <v>75</v>
      </c>
      <c r="F7" s="2">
        <v>37089</v>
      </c>
      <c r="G7" s="2">
        <v>337</v>
      </c>
      <c r="H7" s="2">
        <v>110</v>
      </c>
      <c r="I7" s="2">
        <v>4909</v>
      </c>
      <c r="J7" s="2">
        <v>21</v>
      </c>
      <c r="K7" s="2">
        <v>238</v>
      </c>
      <c r="L7" s="2">
        <v>3922</v>
      </c>
      <c r="M7" s="2">
        <v>4</v>
      </c>
      <c r="N7" s="2">
        <v>943</v>
      </c>
      <c r="O7" s="2">
        <v>9510</v>
      </c>
      <c r="P7" s="2">
        <v>23</v>
      </c>
      <c r="Q7" s="2">
        <v>412</v>
      </c>
      <c r="R7" s="2">
        <v>9158</v>
      </c>
      <c r="S7" s="2">
        <v>18</v>
      </c>
      <c r="T7" s="2">
        <v>518</v>
      </c>
      <c r="U7" s="2">
        <v>6754</v>
      </c>
      <c r="V7" s="2">
        <v>29</v>
      </c>
      <c r="W7" s="2">
        <v>230</v>
      </c>
      <c r="X7" s="2">
        <v>301</v>
      </c>
      <c r="Y7" s="2">
        <v>7</v>
      </c>
      <c r="Z7" s="2">
        <v>43</v>
      </c>
      <c r="AA7" s="2">
        <v>185</v>
      </c>
      <c r="AB7" s="2"/>
      <c r="AC7" s="2"/>
      <c r="AD7" s="2"/>
      <c r="AE7" s="2"/>
      <c r="AF7" s="2">
        <v>685</v>
      </c>
    </row>
  </sheetData>
  <pageMargins left="0.75" right="0.75" top="1" bottom="1" header="0.511811023622047" footer="0.511811023622047"/>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7" customWidth="1"/>
    <col min="3" max="3" width="43" customWidth="1"/>
    <col min="4" max="21" width="50" customWidth="1"/>
  </cols>
  <sheetData>
    <row r="1" spans="1:21" ht="51" x14ac:dyDescent="0.25">
      <c r="A1" s="1" t="s">
        <v>15</v>
      </c>
      <c r="B1" s="1" t="s">
        <v>471</v>
      </c>
      <c r="C1" s="1" t="s">
        <v>472</v>
      </c>
      <c r="D1" s="1" t="s">
        <v>473</v>
      </c>
      <c r="E1" s="1" t="s">
        <v>474</v>
      </c>
      <c r="F1" s="1" t="s">
        <v>475</v>
      </c>
      <c r="G1" s="1" t="s">
        <v>476</v>
      </c>
      <c r="H1" s="1" t="s">
        <v>477</v>
      </c>
      <c r="I1" s="1" t="s">
        <v>478</v>
      </c>
      <c r="J1" s="1" t="s">
        <v>479</v>
      </c>
      <c r="K1" s="1" t="s">
        <v>480</v>
      </c>
      <c r="L1" s="1" t="s">
        <v>481</v>
      </c>
      <c r="M1" s="1" t="s">
        <v>482</v>
      </c>
      <c r="N1" s="1" t="s">
        <v>483</v>
      </c>
      <c r="O1" s="1" t="s">
        <v>484</v>
      </c>
      <c r="P1" s="1" t="s">
        <v>485</v>
      </c>
      <c r="Q1" s="1" t="s">
        <v>486</v>
      </c>
      <c r="R1" s="1" t="s">
        <v>487</v>
      </c>
      <c r="S1" s="1" t="s">
        <v>488</v>
      </c>
      <c r="T1" s="1" t="s">
        <v>489</v>
      </c>
      <c r="U1" s="1" t="s">
        <v>490</v>
      </c>
    </row>
    <row r="2" spans="1:21" x14ac:dyDescent="0.25">
      <c r="A2" s="2">
        <v>2013</v>
      </c>
      <c r="B2" s="2">
        <v>516</v>
      </c>
      <c r="C2" s="2">
        <v>313</v>
      </c>
      <c r="D2" s="2">
        <v>222</v>
      </c>
      <c r="E2" s="2">
        <v>39</v>
      </c>
      <c r="F2" s="2">
        <v>161</v>
      </c>
      <c r="G2" s="2">
        <v>393</v>
      </c>
      <c r="H2" s="2">
        <v>27</v>
      </c>
      <c r="I2" s="2">
        <v>594</v>
      </c>
      <c r="J2" s="2">
        <v>18</v>
      </c>
      <c r="K2" s="2">
        <v>105</v>
      </c>
      <c r="L2" s="2">
        <v>18</v>
      </c>
      <c r="M2" s="2">
        <v>711</v>
      </c>
      <c r="N2" s="2">
        <v>8</v>
      </c>
      <c r="O2" s="2">
        <v>54</v>
      </c>
      <c r="P2" s="2">
        <v>116</v>
      </c>
      <c r="Q2" s="2">
        <v>48</v>
      </c>
      <c r="R2" s="2">
        <v>72</v>
      </c>
      <c r="S2" s="2">
        <v>953</v>
      </c>
      <c r="T2" s="2">
        <v>82</v>
      </c>
      <c r="U2" s="2">
        <v>1638</v>
      </c>
    </row>
    <row r="3" spans="1:21" x14ac:dyDescent="0.25">
      <c r="A3" s="2">
        <v>2018</v>
      </c>
      <c r="B3" s="2">
        <v>503</v>
      </c>
      <c r="C3" s="2">
        <v>318</v>
      </c>
      <c r="D3" s="2">
        <v>180</v>
      </c>
      <c r="E3" s="2">
        <v>47</v>
      </c>
      <c r="F3" s="2">
        <v>124</v>
      </c>
      <c r="G3" s="2">
        <v>961</v>
      </c>
      <c r="H3" s="2">
        <v>12</v>
      </c>
      <c r="I3" s="2"/>
      <c r="J3" s="2"/>
      <c r="K3" s="2"/>
      <c r="L3" s="2"/>
      <c r="M3" s="2"/>
      <c r="N3" s="2"/>
      <c r="O3" s="2"/>
      <c r="P3" s="2">
        <v>239</v>
      </c>
      <c r="Q3" s="2">
        <v>42</v>
      </c>
      <c r="R3" s="2">
        <v>120</v>
      </c>
      <c r="S3" s="2">
        <v>520</v>
      </c>
      <c r="T3" s="2">
        <v>11</v>
      </c>
      <c r="U3" s="2"/>
    </row>
    <row r="4" spans="1:21" x14ac:dyDescent="0.25">
      <c r="A4" s="2">
        <v>2023</v>
      </c>
      <c r="B4" s="2">
        <v>593</v>
      </c>
      <c r="C4" s="2">
        <v>390</v>
      </c>
      <c r="D4" s="2">
        <v>173</v>
      </c>
      <c r="E4" s="2">
        <v>53</v>
      </c>
      <c r="F4" s="2">
        <v>157</v>
      </c>
      <c r="G4" s="2">
        <v>759</v>
      </c>
      <c r="H4" s="2">
        <v>25</v>
      </c>
      <c r="I4" s="2"/>
      <c r="J4" s="2" t="s">
        <v>117</v>
      </c>
      <c r="K4" s="2" t="s">
        <v>117</v>
      </c>
      <c r="L4" s="2">
        <v>2</v>
      </c>
      <c r="M4" s="2" t="s">
        <v>117</v>
      </c>
      <c r="N4" s="2" t="s">
        <v>117</v>
      </c>
      <c r="O4" s="2"/>
      <c r="P4" s="2">
        <v>271</v>
      </c>
      <c r="Q4" s="2">
        <v>42</v>
      </c>
      <c r="R4" s="2">
        <v>109</v>
      </c>
      <c r="S4" s="2">
        <v>266</v>
      </c>
      <c r="T4" s="2">
        <v>26</v>
      </c>
      <c r="U4" s="2"/>
    </row>
  </sheetData>
  <pageMargins left="0.75" right="0.75" top="1" bottom="1" header="0.511811023622047" footer="0.511811023622047"/>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15</v>
      </c>
      <c r="B1" s="1" t="s">
        <v>491</v>
      </c>
      <c r="C1" s="1" t="s">
        <v>492</v>
      </c>
      <c r="D1" s="1" t="s">
        <v>493</v>
      </c>
      <c r="E1" s="1" t="s">
        <v>494</v>
      </c>
      <c r="F1" s="1" t="s">
        <v>495</v>
      </c>
      <c r="G1" s="1" t="s">
        <v>496</v>
      </c>
    </row>
    <row r="2" spans="1:7" x14ac:dyDescent="0.25">
      <c r="A2" s="2">
        <v>1997</v>
      </c>
      <c r="B2" s="2">
        <v>11923000</v>
      </c>
      <c r="C2" s="2">
        <v>3</v>
      </c>
      <c r="D2" s="2">
        <v>1620</v>
      </c>
      <c r="E2" s="2"/>
      <c r="F2" s="2"/>
      <c r="G2" s="2"/>
    </row>
    <row r="3" spans="1:7" x14ac:dyDescent="0.25">
      <c r="A3" s="2">
        <v>2002</v>
      </c>
      <c r="B3" s="2">
        <v>19723000</v>
      </c>
      <c r="C3" s="2">
        <v>4.4000000000000004</v>
      </c>
      <c r="D3" s="2">
        <v>1655</v>
      </c>
      <c r="E3" s="2"/>
      <c r="F3" s="2"/>
      <c r="G3" s="2"/>
    </row>
    <row r="4" spans="1:7" x14ac:dyDescent="0.25">
      <c r="A4" s="2">
        <v>2007</v>
      </c>
      <c r="B4" s="2">
        <v>20211000</v>
      </c>
      <c r="C4" s="2">
        <v>4.2</v>
      </c>
      <c r="D4" s="2">
        <v>1718</v>
      </c>
      <c r="E4" s="2"/>
      <c r="F4" s="2"/>
      <c r="G4" s="2">
        <v>44</v>
      </c>
    </row>
    <row r="5" spans="1:7" x14ac:dyDescent="0.25">
      <c r="A5" s="2">
        <v>2009</v>
      </c>
      <c r="B5" s="2"/>
      <c r="C5" s="2"/>
      <c r="D5" s="2"/>
      <c r="E5" s="2">
        <v>2888285</v>
      </c>
      <c r="F5" s="2">
        <v>245</v>
      </c>
      <c r="G5" s="2"/>
    </row>
    <row r="6" spans="1:7" x14ac:dyDescent="0.25">
      <c r="A6" s="2">
        <v>2012</v>
      </c>
      <c r="B6" s="2">
        <v>24230000</v>
      </c>
      <c r="C6" s="2">
        <v>3.7</v>
      </c>
      <c r="D6" s="2">
        <v>1567</v>
      </c>
      <c r="E6" s="2"/>
      <c r="F6" s="2"/>
      <c r="G6" s="2"/>
    </row>
    <row r="7" spans="1:7" x14ac:dyDescent="0.25">
      <c r="A7" s="2">
        <v>2014</v>
      </c>
      <c r="B7" s="2"/>
      <c r="C7" s="2"/>
      <c r="D7" s="2"/>
      <c r="E7" s="2">
        <v>2591562</v>
      </c>
      <c r="F7" s="2">
        <v>172</v>
      </c>
      <c r="G7" s="2"/>
    </row>
    <row r="8" spans="1:7" x14ac:dyDescent="0.25">
      <c r="A8" s="2">
        <v>2017</v>
      </c>
      <c r="B8" s="2">
        <v>27176000</v>
      </c>
      <c r="C8" s="2">
        <v>4.7</v>
      </c>
      <c r="D8" s="2">
        <v>1414</v>
      </c>
      <c r="E8" s="2"/>
      <c r="F8" s="2"/>
      <c r="G8" s="2"/>
    </row>
    <row r="9" spans="1:7" x14ac:dyDescent="0.25">
      <c r="A9" s="2">
        <v>2019</v>
      </c>
      <c r="B9" s="2"/>
      <c r="C9" s="2"/>
      <c r="D9" s="2"/>
      <c r="E9" s="2">
        <v>2575229</v>
      </c>
      <c r="F9" s="2">
        <v>265</v>
      </c>
      <c r="G9" s="2"/>
    </row>
    <row r="10" spans="1:7" x14ac:dyDescent="0.25">
      <c r="A10" s="2">
        <v>2022</v>
      </c>
      <c r="B10" s="2">
        <v>31452000</v>
      </c>
      <c r="C10" s="2">
        <v>5.0999999999999996</v>
      </c>
      <c r="D10" s="2">
        <v>1302</v>
      </c>
      <c r="E10" s="2"/>
      <c r="F10" s="2"/>
      <c r="G10" s="2"/>
    </row>
    <row r="11" spans="1:7" x14ac:dyDescent="0.25">
      <c r="A11" s="2">
        <v>2024</v>
      </c>
      <c r="B11" s="2"/>
      <c r="C11" s="2"/>
      <c r="D11" s="2"/>
      <c r="E11" s="2">
        <v>4109384</v>
      </c>
      <c r="F11" s="2">
        <v>208</v>
      </c>
      <c r="G11" s="2"/>
    </row>
  </sheetData>
  <pageMargins left="0.75" right="0.75" top="1" bottom="1" header="0.511811023622047" footer="0.511811023622047"/>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15</v>
      </c>
      <c r="B1" s="1" t="s">
        <v>497</v>
      </c>
      <c r="C1" s="1" t="s">
        <v>498</v>
      </c>
    </row>
    <row r="2" spans="1:3" x14ac:dyDescent="0.25">
      <c r="A2" s="2">
        <v>2009</v>
      </c>
      <c r="B2" s="2">
        <v>457054</v>
      </c>
      <c r="C2" s="2">
        <v>29</v>
      </c>
    </row>
    <row r="3" spans="1:3" x14ac:dyDescent="0.25">
      <c r="A3" s="2">
        <v>2014</v>
      </c>
      <c r="B3" s="2">
        <v>1648139</v>
      </c>
      <c r="C3" s="2">
        <v>24</v>
      </c>
    </row>
    <row r="4" spans="1:3" x14ac:dyDescent="0.25">
      <c r="A4" s="2">
        <v>2019</v>
      </c>
      <c r="B4" s="2">
        <v>1265720</v>
      </c>
      <c r="C4" s="2">
        <v>51</v>
      </c>
    </row>
    <row r="5" spans="1:3" x14ac:dyDescent="0.25">
      <c r="A5" s="2">
        <v>2024</v>
      </c>
      <c r="B5" s="2">
        <v>130017</v>
      </c>
      <c r="C5" s="2">
        <v>29</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1"/>
  <sheetViews>
    <sheetView zoomScaleNormal="100" workbookViewId="0">
      <pane ySplit="1" topLeftCell="A2" activePane="bottomLeft" state="frozen"/>
      <selection pane="bottomLeft" activeCell="B25" sqref="B25"/>
    </sheetView>
  </sheetViews>
  <sheetFormatPr defaultColWidth="8.7109375" defaultRowHeight="15" x14ac:dyDescent="0.25"/>
  <cols>
    <col min="1" max="1" width="8" customWidth="1"/>
    <col min="2" max="12" width="50" customWidth="1"/>
    <col min="13" max="13" width="45" customWidth="1"/>
    <col min="14" max="14" width="50" customWidth="1"/>
    <col min="15" max="15" width="46" customWidth="1"/>
    <col min="16" max="19" width="50" customWidth="1"/>
    <col min="20" max="20" width="49" customWidth="1"/>
    <col min="21" max="24" width="50" customWidth="1"/>
  </cols>
  <sheetData>
    <row r="1" spans="1:24" ht="51" x14ac:dyDescent="0.25">
      <c r="A1" s="1" t="s">
        <v>15</v>
      </c>
      <c r="B1" s="1" t="s">
        <v>118</v>
      </c>
      <c r="C1" s="1" t="s">
        <v>119</v>
      </c>
      <c r="D1" s="1" t="s">
        <v>120</v>
      </c>
      <c r="E1" s="1" t="s">
        <v>121</v>
      </c>
      <c r="F1" s="1" t="s">
        <v>122</v>
      </c>
      <c r="G1" s="1" t="s">
        <v>123</v>
      </c>
      <c r="H1" s="1" t="s">
        <v>124</v>
      </c>
      <c r="I1" s="1" t="s">
        <v>125</v>
      </c>
      <c r="J1" s="1" t="s">
        <v>126</v>
      </c>
      <c r="K1" s="1" t="s">
        <v>127</v>
      </c>
      <c r="L1" s="1" t="s">
        <v>128</v>
      </c>
      <c r="M1" s="1" t="s">
        <v>129</v>
      </c>
      <c r="N1" s="1" t="s">
        <v>130</v>
      </c>
      <c r="O1" s="1" t="s">
        <v>131</v>
      </c>
      <c r="P1" s="1" t="s">
        <v>132</v>
      </c>
      <c r="Q1" s="1" t="s">
        <v>133</v>
      </c>
      <c r="R1" s="1" t="s">
        <v>134</v>
      </c>
      <c r="S1" s="1" t="s">
        <v>135</v>
      </c>
      <c r="T1" s="1" t="s">
        <v>136</v>
      </c>
      <c r="U1" s="1" t="s">
        <v>137</v>
      </c>
      <c r="V1" s="1" t="s">
        <v>138</v>
      </c>
      <c r="W1" s="1" t="s">
        <v>139</v>
      </c>
      <c r="X1" s="1" t="s">
        <v>140</v>
      </c>
    </row>
    <row r="2" spans="1:24" x14ac:dyDescent="0.25">
      <c r="A2" s="2">
        <v>1997</v>
      </c>
      <c r="B2" s="2"/>
      <c r="C2" s="2"/>
      <c r="D2" s="2"/>
      <c r="E2" s="2"/>
      <c r="F2" s="2"/>
      <c r="G2" s="2"/>
      <c r="H2" s="2"/>
      <c r="I2" s="2"/>
      <c r="J2" s="2"/>
      <c r="K2" s="2"/>
      <c r="L2" s="2"/>
      <c r="M2" s="2">
        <v>56733000</v>
      </c>
      <c r="N2" s="2">
        <v>14.2</v>
      </c>
      <c r="O2" s="2">
        <v>4841</v>
      </c>
      <c r="P2" s="2"/>
      <c r="Q2" s="2"/>
      <c r="R2" s="2"/>
      <c r="S2" s="2"/>
      <c r="T2" s="2"/>
      <c r="U2" s="2"/>
      <c r="V2" s="2"/>
      <c r="W2" s="2"/>
      <c r="X2" s="2"/>
    </row>
    <row r="3" spans="1:24" x14ac:dyDescent="0.25">
      <c r="A3" s="2">
        <v>2002</v>
      </c>
      <c r="B3" s="2"/>
      <c r="C3" s="2"/>
      <c r="D3" s="2"/>
      <c r="E3" s="2">
        <v>9232000</v>
      </c>
      <c r="F3" s="2">
        <v>2</v>
      </c>
      <c r="G3" s="2">
        <v>282</v>
      </c>
      <c r="H3" s="2">
        <v>3066000</v>
      </c>
      <c r="I3" s="2">
        <v>0.7</v>
      </c>
      <c r="J3" s="2">
        <v>343</v>
      </c>
      <c r="K3" s="2"/>
      <c r="L3" s="2"/>
      <c r="M3" s="2">
        <v>55499000</v>
      </c>
      <c r="N3" s="2">
        <v>12.3</v>
      </c>
      <c r="O3" s="2">
        <v>2389</v>
      </c>
      <c r="P3" s="2"/>
      <c r="Q3" s="2"/>
      <c r="R3" s="2"/>
      <c r="S3" s="2"/>
      <c r="T3" s="2">
        <v>19474000</v>
      </c>
      <c r="U3" s="2">
        <v>4.3</v>
      </c>
      <c r="V3" s="2">
        <v>2912</v>
      </c>
      <c r="W3" s="2"/>
      <c r="X3" s="2"/>
    </row>
    <row r="4" spans="1:24" x14ac:dyDescent="0.25">
      <c r="A4" s="2">
        <v>2007</v>
      </c>
      <c r="B4" s="2"/>
      <c r="C4" s="2"/>
      <c r="D4" s="2"/>
      <c r="E4" s="2">
        <v>1789000</v>
      </c>
      <c r="F4" s="2">
        <v>0.4</v>
      </c>
      <c r="G4" s="2">
        <v>393</v>
      </c>
      <c r="H4" s="2">
        <v>2675000</v>
      </c>
      <c r="I4" s="2">
        <v>0.5</v>
      </c>
      <c r="J4" s="2">
        <v>350</v>
      </c>
      <c r="K4" s="2"/>
      <c r="L4" s="2"/>
      <c r="M4" s="2">
        <v>47097000</v>
      </c>
      <c r="N4" s="2">
        <v>9.6999999999999993</v>
      </c>
      <c r="O4" s="2">
        <v>2843</v>
      </c>
      <c r="P4" s="2"/>
      <c r="Q4" s="2"/>
      <c r="R4" s="2"/>
      <c r="S4" s="2"/>
      <c r="T4" s="2">
        <v>25473000</v>
      </c>
      <c r="U4" s="2">
        <v>5.2</v>
      </c>
      <c r="V4" s="2">
        <v>3881</v>
      </c>
      <c r="W4" s="2"/>
      <c r="X4" s="2"/>
    </row>
    <row r="5" spans="1:24" x14ac:dyDescent="0.25">
      <c r="A5" s="2">
        <v>2009</v>
      </c>
      <c r="B5" s="2"/>
      <c r="C5" s="2"/>
      <c r="D5" s="2"/>
      <c r="E5" s="2"/>
      <c r="F5" s="2"/>
      <c r="G5" s="2"/>
      <c r="H5" s="2"/>
      <c r="I5" s="2"/>
      <c r="J5" s="2"/>
      <c r="K5" s="2">
        <v>721690</v>
      </c>
      <c r="L5" s="2">
        <v>196</v>
      </c>
      <c r="M5" s="2"/>
      <c r="N5" s="2"/>
      <c r="O5" s="2"/>
      <c r="P5" s="2">
        <v>3226831</v>
      </c>
      <c r="Q5" s="2">
        <v>258</v>
      </c>
      <c r="R5" s="2"/>
      <c r="S5" s="2"/>
      <c r="T5" s="2"/>
      <c r="U5" s="2"/>
      <c r="V5" s="2"/>
      <c r="W5" s="2">
        <v>2846507</v>
      </c>
      <c r="X5" s="2">
        <v>442</v>
      </c>
    </row>
    <row r="6" spans="1:24" x14ac:dyDescent="0.25">
      <c r="A6" s="2">
        <v>2012</v>
      </c>
      <c r="B6" s="2"/>
      <c r="C6" s="2"/>
      <c r="D6" s="2"/>
      <c r="E6" s="2">
        <v>4002000</v>
      </c>
      <c r="F6" s="2">
        <v>0.6</v>
      </c>
      <c r="G6" s="2">
        <v>447</v>
      </c>
      <c r="H6" s="2">
        <v>3666000</v>
      </c>
      <c r="I6" s="2">
        <v>0.6</v>
      </c>
      <c r="J6" s="2">
        <v>388</v>
      </c>
      <c r="K6" s="2"/>
      <c r="L6" s="2"/>
      <c r="M6" s="2">
        <v>48109000</v>
      </c>
      <c r="N6" s="2">
        <v>7.3</v>
      </c>
      <c r="O6" s="2">
        <v>2575</v>
      </c>
      <c r="P6" s="2"/>
      <c r="Q6" s="2"/>
      <c r="R6" s="2"/>
      <c r="S6" s="2"/>
      <c r="T6" s="2">
        <v>28174000</v>
      </c>
      <c r="U6" s="2">
        <v>4.3</v>
      </c>
      <c r="V6" s="2">
        <v>4365</v>
      </c>
      <c r="W6" s="2"/>
      <c r="X6" s="2"/>
    </row>
    <row r="7" spans="1:24" x14ac:dyDescent="0.25">
      <c r="A7" s="2">
        <v>2014</v>
      </c>
      <c r="B7" s="2"/>
      <c r="C7" s="2"/>
      <c r="D7" s="2"/>
      <c r="E7" s="2"/>
      <c r="F7" s="2"/>
      <c r="G7" s="2"/>
      <c r="H7" s="2"/>
      <c r="I7" s="2"/>
      <c r="J7" s="2"/>
      <c r="K7" s="2">
        <v>346053</v>
      </c>
      <c r="L7" s="2">
        <v>130</v>
      </c>
      <c r="M7" s="2"/>
      <c r="N7" s="2"/>
      <c r="O7" s="2"/>
      <c r="P7" s="2">
        <v>2505659</v>
      </c>
      <c r="Q7" s="2">
        <v>148</v>
      </c>
      <c r="R7" s="2">
        <v>842487</v>
      </c>
      <c r="S7" s="2">
        <v>135</v>
      </c>
      <c r="T7" s="2"/>
      <c r="U7" s="2"/>
      <c r="V7" s="2"/>
      <c r="W7" s="2">
        <v>3236623</v>
      </c>
      <c r="X7" s="2">
        <v>399</v>
      </c>
    </row>
    <row r="8" spans="1:24" x14ac:dyDescent="0.25">
      <c r="A8" s="2">
        <v>2017</v>
      </c>
      <c r="B8" s="2">
        <v>2684000</v>
      </c>
      <c r="C8" s="2">
        <v>0.5</v>
      </c>
      <c r="D8" s="2">
        <v>1338</v>
      </c>
      <c r="E8" s="2">
        <v>4257000</v>
      </c>
      <c r="F8" s="2">
        <v>0.7</v>
      </c>
      <c r="G8" s="2">
        <v>486</v>
      </c>
      <c r="H8" s="2">
        <v>3479000</v>
      </c>
      <c r="I8" s="2">
        <v>0.6</v>
      </c>
      <c r="J8" s="2">
        <v>461</v>
      </c>
      <c r="K8" s="2"/>
      <c r="L8" s="2"/>
      <c r="M8" s="2">
        <v>42543000</v>
      </c>
      <c r="N8" s="2">
        <v>7.4</v>
      </c>
      <c r="O8" s="2">
        <v>2356</v>
      </c>
      <c r="P8" s="2"/>
      <c r="Q8" s="2"/>
      <c r="R8" s="2"/>
      <c r="S8" s="2"/>
      <c r="T8" s="2">
        <v>28678000</v>
      </c>
      <c r="U8" s="2">
        <v>5</v>
      </c>
      <c r="V8" s="2">
        <v>4468</v>
      </c>
      <c r="W8" s="2"/>
      <c r="X8" s="2"/>
    </row>
    <row r="9" spans="1:24" x14ac:dyDescent="0.25">
      <c r="A9" s="2">
        <v>2019</v>
      </c>
      <c r="B9" s="2"/>
      <c r="C9" s="2"/>
      <c r="D9" s="2"/>
      <c r="E9" s="2"/>
      <c r="F9" s="2"/>
      <c r="G9" s="2"/>
      <c r="H9" s="2"/>
      <c r="I9" s="2"/>
      <c r="J9" s="2"/>
      <c r="K9" s="2">
        <v>478575</v>
      </c>
      <c r="L9" s="2">
        <v>143</v>
      </c>
      <c r="M9" s="2"/>
      <c r="N9" s="2"/>
      <c r="O9" s="2"/>
      <c r="P9" s="2">
        <v>4543012</v>
      </c>
      <c r="Q9" s="2">
        <v>285</v>
      </c>
      <c r="R9" s="2">
        <v>1065075</v>
      </c>
      <c r="S9" s="2">
        <v>182</v>
      </c>
      <c r="T9" s="2"/>
      <c r="U9" s="2"/>
      <c r="V9" s="2"/>
      <c r="W9" s="2">
        <v>3294790</v>
      </c>
      <c r="X9" s="2">
        <v>470</v>
      </c>
    </row>
    <row r="10" spans="1:24" x14ac:dyDescent="0.25">
      <c r="A10" s="2">
        <v>2022</v>
      </c>
      <c r="B10" s="2">
        <v>3690000</v>
      </c>
      <c r="C10" s="2">
        <v>0.6</v>
      </c>
      <c r="D10" s="2">
        <v>1007</v>
      </c>
      <c r="E10" s="2">
        <v>5020000</v>
      </c>
      <c r="F10" s="2">
        <v>0.8</v>
      </c>
      <c r="G10" s="2">
        <v>438</v>
      </c>
      <c r="H10" s="2">
        <v>5540000</v>
      </c>
      <c r="I10" s="2">
        <v>0.9</v>
      </c>
      <c r="J10" s="2">
        <v>387</v>
      </c>
      <c r="K10" s="2"/>
      <c r="L10" s="2"/>
      <c r="M10" s="2">
        <v>51488000</v>
      </c>
      <c r="N10" s="2">
        <v>8.3000000000000007</v>
      </c>
      <c r="O10" s="2">
        <v>3390</v>
      </c>
      <c r="P10" s="2"/>
      <c r="Q10" s="2"/>
      <c r="R10" s="2"/>
      <c r="S10" s="2"/>
      <c r="T10" s="2">
        <v>29126000</v>
      </c>
      <c r="U10" s="2">
        <v>4.7</v>
      </c>
      <c r="V10" s="2">
        <v>4139</v>
      </c>
      <c r="W10" s="2"/>
      <c r="X10" s="2"/>
    </row>
    <row r="11" spans="1:24" x14ac:dyDescent="0.25">
      <c r="A11" s="2">
        <v>2024</v>
      </c>
      <c r="B11" s="2"/>
      <c r="C11" s="2"/>
      <c r="D11" s="2"/>
      <c r="E11" s="2"/>
      <c r="F11" s="2"/>
      <c r="G11" s="2"/>
      <c r="H11" s="2"/>
      <c r="I11" s="2"/>
      <c r="J11" s="2"/>
      <c r="K11" s="2">
        <v>404489</v>
      </c>
      <c r="L11" s="2">
        <v>75</v>
      </c>
      <c r="M11" s="2"/>
      <c r="N11" s="2"/>
      <c r="O11" s="2"/>
      <c r="P11" s="2">
        <v>4788803</v>
      </c>
      <c r="Q11" s="2">
        <v>190</v>
      </c>
      <c r="R11" s="2">
        <v>920247</v>
      </c>
      <c r="S11" s="2">
        <v>119</v>
      </c>
      <c r="T11" s="2"/>
      <c r="U11" s="2"/>
      <c r="V11" s="2"/>
      <c r="W11" s="2">
        <v>4109141</v>
      </c>
      <c r="X11" s="2">
        <v>296</v>
      </c>
    </row>
  </sheetData>
  <pageMargins left="0.75" right="0.75" top="1" bottom="1" header="0.511811023622047" footer="0.511811023622047"/>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4" width="50" customWidth="1"/>
  </cols>
  <sheetData>
    <row r="1" spans="1:4" ht="25.5" x14ac:dyDescent="0.25">
      <c r="A1" s="1" t="s">
        <v>15</v>
      </c>
      <c r="B1" s="1" t="s">
        <v>499</v>
      </c>
      <c r="C1" s="1" t="s">
        <v>500</v>
      </c>
      <c r="D1" s="1" t="s">
        <v>501</v>
      </c>
    </row>
    <row r="2" spans="1:4" x14ac:dyDescent="0.25">
      <c r="A2" s="2">
        <v>2017</v>
      </c>
      <c r="B2" s="2">
        <v>93000</v>
      </c>
      <c r="C2" s="2" t="s">
        <v>262</v>
      </c>
      <c r="D2" s="2">
        <v>201</v>
      </c>
    </row>
    <row r="3" spans="1:4" x14ac:dyDescent="0.25">
      <c r="A3" s="2">
        <v>2022</v>
      </c>
      <c r="B3" s="2">
        <v>241000</v>
      </c>
      <c r="C3" s="2" t="s">
        <v>262</v>
      </c>
      <c r="D3" s="2">
        <v>255</v>
      </c>
    </row>
  </sheetData>
  <pageMargins left="0.75" right="0.75" top="1" bottom="1" header="0.511811023622047" footer="0.511811023622047"/>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8" customWidth="1"/>
    <col min="3" max="3" width="50" customWidth="1"/>
    <col min="4" max="4" width="49" customWidth="1"/>
    <col min="5" max="6" width="50" customWidth="1"/>
  </cols>
  <sheetData>
    <row r="1" spans="1:6" ht="25.5" x14ac:dyDescent="0.25">
      <c r="A1" s="1" t="s">
        <v>15</v>
      </c>
      <c r="B1" s="1" t="s">
        <v>502</v>
      </c>
      <c r="C1" s="1" t="s">
        <v>503</v>
      </c>
      <c r="D1" s="1" t="s">
        <v>504</v>
      </c>
      <c r="E1" s="1" t="s">
        <v>505</v>
      </c>
      <c r="F1" s="1" t="s">
        <v>506</v>
      </c>
    </row>
    <row r="2" spans="1:6" x14ac:dyDescent="0.25">
      <c r="A2" s="2">
        <v>1997</v>
      </c>
      <c r="B2" s="2">
        <v>10348000</v>
      </c>
      <c r="C2" s="2">
        <v>2.6</v>
      </c>
      <c r="D2" s="2">
        <v>1508</v>
      </c>
      <c r="E2" s="2"/>
      <c r="F2" s="2"/>
    </row>
    <row r="3" spans="1:6" x14ac:dyDescent="0.25">
      <c r="A3" s="2">
        <v>2002</v>
      </c>
      <c r="B3" s="2">
        <v>11188000</v>
      </c>
      <c r="C3" s="2">
        <v>2.5</v>
      </c>
      <c r="D3" s="2">
        <v>1887</v>
      </c>
      <c r="E3" s="2"/>
      <c r="F3" s="2"/>
    </row>
    <row r="4" spans="1:6" x14ac:dyDescent="0.25">
      <c r="A4" s="2">
        <v>2007</v>
      </c>
      <c r="B4" s="2">
        <v>17950000</v>
      </c>
      <c r="C4" s="2">
        <v>3.7</v>
      </c>
      <c r="D4" s="2">
        <v>2579</v>
      </c>
      <c r="E4" s="2"/>
      <c r="F4" s="2"/>
    </row>
    <row r="5" spans="1:6" x14ac:dyDescent="0.25">
      <c r="A5" s="2">
        <v>2009</v>
      </c>
      <c r="B5" s="2"/>
      <c r="C5" s="2"/>
      <c r="D5" s="2"/>
      <c r="E5" s="2">
        <v>8427703</v>
      </c>
      <c r="F5" s="2">
        <v>353</v>
      </c>
    </row>
    <row r="6" spans="1:6" x14ac:dyDescent="0.25">
      <c r="A6" s="2">
        <v>2012</v>
      </c>
      <c r="B6" s="2">
        <v>18825000</v>
      </c>
      <c r="C6" s="2">
        <v>2.9</v>
      </c>
      <c r="D6" s="2">
        <v>2154</v>
      </c>
      <c r="E6" s="2"/>
      <c r="F6" s="2"/>
    </row>
    <row r="7" spans="1:6" x14ac:dyDescent="0.25">
      <c r="A7" s="2">
        <v>2014</v>
      </c>
      <c r="B7" s="2"/>
      <c r="C7" s="2"/>
      <c r="D7" s="2"/>
      <c r="E7" s="2">
        <v>7897141</v>
      </c>
      <c r="F7" s="2">
        <v>302</v>
      </c>
    </row>
    <row r="8" spans="1:6" x14ac:dyDescent="0.25">
      <c r="A8" s="2">
        <v>2017</v>
      </c>
      <c r="B8" s="2">
        <v>11838000</v>
      </c>
      <c r="C8" s="2">
        <v>2.1</v>
      </c>
      <c r="D8" s="2">
        <v>1935</v>
      </c>
      <c r="E8" s="2"/>
      <c r="F8" s="2"/>
    </row>
    <row r="9" spans="1:6" x14ac:dyDescent="0.25">
      <c r="A9" s="2">
        <v>2019</v>
      </c>
      <c r="B9" s="2"/>
      <c r="C9" s="2"/>
      <c r="D9" s="2"/>
      <c r="E9" s="2">
        <v>9846132</v>
      </c>
      <c r="F9" s="2">
        <v>401</v>
      </c>
    </row>
    <row r="10" spans="1:6" x14ac:dyDescent="0.25">
      <c r="A10" s="2">
        <v>2022</v>
      </c>
      <c r="B10" s="2">
        <v>19818000</v>
      </c>
      <c r="C10" s="2">
        <v>3.2</v>
      </c>
      <c r="D10" s="2">
        <v>3018</v>
      </c>
      <c r="E10" s="2"/>
      <c r="F10" s="2"/>
    </row>
    <row r="11" spans="1:6" x14ac:dyDescent="0.25">
      <c r="A11" s="2">
        <v>2024</v>
      </c>
      <c r="B11" s="2"/>
      <c r="C11" s="2"/>
      <c r="D11" s="2"/>
      <c r="E11" s="2">
        <v>11559410</v>
      </c>
      <c r="F11" s="2">
        <v>227</v>
      </c>
    </row>
  </sheetData>
  <pageMargins left="0.75" right="0.75" top="1" bottom="1" header="0.511811023622047" footer="0.511811023622047"/>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7" customWidth="1"/>
    <col min="3" max="7" width="50" customWidth="1"/>
    <col min="8" max="8" width="46" customWidth="1"/>
    <col min="9" max="13" width="50" customWidth="1"/>
  </cols>
  <sheetData>
    <row r="1" spans="1:13" ht="25.5" x14ac:dyDescent="0.25">
      <c r="A1" s="1" t="s">
        <v>15</v>
      </c>
      <c r="B1" s="1" t="s">
        <v>507</v>
      </c>
      <c r="C1" s="1" t="s">
        <v>508</v>
      </c>
      <c r="D1" s="1" t="s">
        <v>509</v>
      </c>
      <c r="E1" s="1" t="s">
        <v>510</v>
      </c>
      <c r="F1" s="1" t="s">
        <v>511</v>
      </c>
      <c r="G1" s="1" t="s">
        <v>512</v>
      </c>
      <c r="H1" s="1" t="s">
        <v>513</v>
      </c>
      <c r="I1" s="1" t="s">
        <v>514</v>
      </c>
      <c r="J1" s="1" t="s">
        <v>515</v>
      </c>
      <c r="K1" s="1" t="s">
        <v>516</v>
      </c>
      <c r="L1" s="1" t="s">
        <v>517</v>
      </c>
      <c r="M1" s="1" t="s">
        <v>518</v>
      </c>
    </row>
    <row r="2" spans="1:13" x14ac:dyDescent="0.25">
      <c r="A2" s="2">
        <v>1997</v>
      </c>
      <c r="B2" s="2">
        <v>25</v>
      </c>
      <c r="C2" s="2">
        <v>17</v>
      </c>
      <c r="D2" s="2"/>
      <c r="E2" s="2"/>
      <c r="F2" s="2">
        <v>3</v>
      </c>
      <c r="G2" s="2">
        <v>3</v>
      </c>
      <c r="H2" s="2"/>
      <c r="I2" s="2"/>
      <c r="J2" s="2"/>
      <c r="K2" s="2"/>
      <c r="L2" s="2"/>
      <c r="M2" s="2"/>
    </row>
    <row r="3" spans="1:13" x14ac:dyDescent="0.25">
      <c r="A3" s="2">
        <v>2002</v>
      </c>
      <c r="B3" s="2">
        <v>8</v>
      </c>
      <c r="C3" s="2">
        <v>6</v>
      </c>
      <c r="D3" s="2" t="s">
        <v>117</v>
      </c>
      <c r="E3" s="2">
        <v>6</v>
      </c>
      <c r="F3" s="2" t="s">
        <v>117</v>
      </c>
      <c r="G3" s="2">
        <v>1</v>
      </c>
      <c r="H3" s="2">
        <v>4</v>
      </c>
      <c r="I3" s="2">
        <v>4</v>
      </c>
      <c r="J3" s="2" t="s">
        <v>117</v>
      </c>
      <c r="K3" s="2">
        <v>3</v>
      </c>
      <c r="L3" s="2" t="s">
        <v>117</v>
      </c>
      <c r="M3" s="2">
        <v>1</v>
      </c>
    </row>
    <row r="4" spans="1:13" x14ac:dyDescent="0.25">
      <c r="A4" s="2">
        <v>2007</v>
      </c>
      <c r="B4" s="2">
        <v>27</v>
      </c>
      <c r="C4" s="2">
        <v>21</v>
      </c>
      <c r="D4" s="2" t="s">
        <v>117</v>
      </c>
      <c r="E4" s="2">
        <v>16</v>
      </c>
      <c r="F4" s="2" t="s">
        <v>117</v>
      </c>
      <c r="G4" s="2">
        <v>5</v>
      </c>
      <c r="H4" s="2">
        <v>32</v>
      </c>
      <c r="I4" s="2">
        <v>32</v>
      </c>
      <c r="J4" s="2" t="s">
        <v>117</v>
      </c>
      <c r="K4" s="2">
        <v>19</v>
      </c>
      <c r="L4" s="2" t="s">
        <v>117</v>
      </c>
      <c r="M4" s="2">
        <v>13</v>
      </c>
    </row>
    <row r="5" spans="1:13" x14ac:dyDescent="0.25">
      <c r="A5" s="2">
        <v>2012</v>
      </c>
      <c r="B5" s="2">
        <v>28</v>
      </c>
      <c r="C5" s="2">
        <v>18</v>
      </c>
      <c r="D5" s="2">
        <v>14</v>
      </c>
      <c r="E5" s="2">
        <v>11</v>
      </c>
      <c r="F5" s="2">
        <v>14</v>
      </c>
      <c r="G5" s="2">
        <v>8</v>
      </c>
      <c r="H5" s="2">
        <v>30</v>
      </c>
      <c r="I5" s="2">
        <v>26</v>
      </c>
      <c r="J5" s="2" t="s">
        <v>117</v>
      </c>
      <c r="K5" s="2">
        <v>20</v>
      </c>
      <c r="L5" s="2" t="s">
        <v>117</v>
      </c>
      <c r="M5" s="2">
        <v>6</v>
      </c>
    </row>
    <row r="6" spans="1:13" x14ac:dyDescent="0.25">
      <c r="A6" s="2">
        <v>2017</v>
      </c>
      <c r="B6" s="2">
        <v>26</v>
      </c>
      <c r="C6" s="2">
        <v>16</v>
      </c>
      <c r="D6" s="2">
        <v>15</v>
      </c>
      <c r="E6" s="2">
        <v>9</v>
      </c>
      <c r="F6" s="2">
        <v>11</v>
      </c>
      <c r="G6" s="2">
        <v>9</v>
      </c>
      <c r="H6" s="2">
        <v>28</v>
      </c>
      <c r="I6" s="2">
        <v>24</v>
      </c>
      <c r="J6" s="2">
        <v>19</v>
      </c>
      <c r="K6" s="2">
        <v>15</v>
      </c>
      <c r="L6" s="2">
        <v>9</v>
      </c>
      <c r="M6" s="2">
        <v>9</v>
      </c>
    </row>
    <row r="7" spans="1:13" x14ac:dyDescent="0.25">
      <c r="A7" s="2">
        <v>2022</v>
      </c>
      <c r="B7" s="2">
        <v>12</v>
      </c>
      <c r="C7" s="2">
        <v>8</v>
      </c>
      <c r="D7" s="2">
        <v>12</v>
      </c>
      <c r="E7" s="2">
        <v>8</v>
      </c>
      <c r="F7" s="2"/>
      <c r="G7" s="2"/>
      <c r="H7" s="2">
        <v>12</v>
      </c>
      <c r="I7" s="2">
        <v>12</v>
      </c>
      <c r="J7" s="2" t="s">
        <v>117</v>
      </c>
      <c r="K7" s="2">
        <v>9</v>
      </c>
      <c r="L7" s="2" t="s">
        <v>117</v>
      </c>
      <c r="M7" s="2">
        <v>3</v>
      </c>
    </row>
  </sheetData>
  <pageMargins left="0.75" right="0.75" top="1" bottom="1" header="0.511811023622047" footer="0.511811023622047"/>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0" width="50" customWidth="1"/>
  </cols>
  <sheetData>
    <row r="1" spans="1:20" ht="38.25" x14ac:dyDescent="0.25">
      <c r="A1" s="1" t="s">
        <v>15</v>
      </c>
      <c r="B1" s="1" t="s">
        <v>519</v>
      </c>
      <c r="C1" s="1" t="s">
        <v>520</v>
      </c>
      <c r="D1" s="1" t="s">
        <v>521</v>
      </c>
      <c r="E1" s="1" t="s">
        <v>522</v>
      </c>
      <c r="F1" s="1" t="s">
        <v>523</v>
      </c>
      <c r="G1" s="1" t="s">
        <v>524</v>
      </c>
      <c r="H1" s="1" t="s">
        <v>525</v>
      </c>
      <c r="I1" s="1" t="s">
        <v>526</v>
      </c>
      <c r="J1" s="1" t="s">
        <v>527</v>
      </c>
      <c r="K1" s="1" t="s">
        <v>528</v>
      </c>
      <c r="L1" s="1" t="s">
        <v>529</v>
      </c>
      <c r="M1" s="1" t="s">
        <v>530</v>
      </c>
      <c r="N1" s="1" t="s">
        <v>531</v>
      </c>
      <c r="O1" s="1" t="s">
        <v>532</v>
      </c>
      <c r="P1" s="1" t="s">
        <v>533</v>
      </c>
      <c r="Q1" s="1" t="s">
        <v>534</v>
      </c>
      <c r="R1" s="1" t="s">
        <v>535</v>
      </c>
      <c r="S1" s="1" t="s">
        <v>536</v>
      </c>
      <c r="T1" s="1" t="s">
        <v>537</v>
      </c>
    </row>
    <row r="2" spans="1:20" x14ac:dyDescent="0.25">
      <c r="A2" s="2">
        <v>1997</v>
      </c>
      <c r="B2" s="2"/>
      <c r="C2" s="2"/>
      <c r="D2" s="2">
        <v>31918000</v>
      </c>
      <c r="E2" s="2">
        <v>8</v>
      </c>
      <c r="F2" s="2">
        <v>4020</v>
      </c>
      <c r="G2" s="2"/>
      <c r="H2" s="2"/>
      <c r="I2" s="2"/>
      <c r="J2" s="2"/>
      <c r="K2" s="2"/>
      <c r="L2" s="2"/>
      <c r="M2" s="2"/>
      <c r="N2" s="2"/>
      <c r="O2" s="2"/>
      <c r="P2" s="2"/>
      <c r="Q2" s="2"/>
      <c r="R2" s="2"/>
      <c r="S2" s="2"/>
      <c r="T2" s="2"/>
    </row>
    <row r="3" spans="1:20" x14ac:dyDescent="0.25">
      <c r="A3" s="2">
        <v>2002</v>
      </c>
      <c r="B3" s="2"/>
      <c r="C3" s="2"/>
      <c r="D3" s="2">
        <v>50411000</v>
      </c>
      <c r="E3" s="2">
        <v>11.2</v>
      </c>
      <c r="F3" s="2">
        <v>4626</v>
      </c>
      <c r="G3" s="2"/>
      <c r="H3" s="2"/>
      <c r="I3" s="2"/>
      <c r="J3" s="2"/>
      <c r="K3" s="2"/>
      <c r="L3" s="2"/>
      <c r="M3" s="2"/>
      <c r="N3" s="2"/>
      <c r="O3" s="2"/>
      <c r="P3" s="2"/>
      <c r="Q3" s="2"/>
      <c r="R3" s="2"/>
      <c r="S3" s="2"/>
      <c r="T3" s="2"/>
    </row>
    <row r="4" spans="1:20" x14ac:dyDescent="0.25">
      <c r="A4" s="2">
        <v>2007</v>
      </c>
      <c r="B4" s="2"/>
      <c r="C4" s="2"/>
      <c r="D4" s="2">
        <v>53497000</v>
      </c>
      <c r="E4" s="2">
        <v>11</v>
      </c>
      <c r="F4" s="2">
        <v>6611</v>
      </c>
      <c r="G4" s="2"/>
      <c r="H4" s="2"/>
      <c r="I4" s="2"/>
      <c r="J4" s="2"/>
      <c r="K4" s="2"/>
      <c r="L4" s="2"/>
      <c r="M4" s="2"/>
      <c r="N4" s="2"/>
      <c r="O4" s="2"/>
      <c r="P4" s="2"/>
      <c r="Q4" s="2"/>
      <c r="R4" s="2"/>
      <c r="S4" s="2"/>
      <c r="T4" s="2"/>
    </row>
    <row r="5" spans="1:20" x14ac:dyDescent="0.25">
      <c r="A5" s="2">
        <v>2009</v>
      </c>
      <c r="B5" s="2">
        <v>3526845</v>
      </c>
      <c r="C5" s="2">
        <v>434</v>
      </c>
      <c r="D5" s="2"/>
      <c r="E5" s="2"/>
      <c r="F5" s="2"/>
      <c r="G5" s="2">
        <v>1913640</v>
      </c>
      <c r="H5" s="2">
        <v>287</v>
      </c>
      <c r="I5" s="2">
        <v>4936</v>
      </c>
      <c r="J5" s="2">
        <v>5</v>
      </c>
      <c r="K5" s="2" t="s">
        <v>117</v>
      </c>
      <c r="L5" s="2">
        <v>5</v>
      </c>
      <c r="M5" s="2">
        <v>63462</v>
      </c>
      <c r="N5" s="2">
        <v>12</v>
      </c>
      <c r="O5" s="2">
        <v>1824446</v>
      </c>
      <c r="P5" s="2">
        <v>285</v>
      </c>
      <c r="Q5" s="2" t="s">
        <v>117</v>
      </c>
      <c r="R5" s="2">
        <v>1</v>
      </c>
      <c r="S5" s="2" t="s">
        <v>117</v>
      </c>
      <c r="T5" s="2">
        <v>2</v>
      </c>
    </row>
    <row r="6" spans="1:20" x14ac:dyDescent="0.25">
      <c r="A6" s="2">
        <v>2012</v>
      </c>
      <c r="B6" s="2"/>
      <c r="C6" s="2"/>
      <c r="D6" s="2">
        <v>55463000</v>
      </c>
      <c r="E6" s="2">
        <v>8.4</v>
      </c>
      <c r="F6" s="2">
        <v>5305</v>
      </c>
      <c r="G6" s="2"/>
      <c r="H6" s="2"/>
      <c r="I6" s="2"/>
      <c r="J6" s="2"/>
      <c r="K6" s="2"/>
      <c r="L6" s="2"/>
      <c r="M6" s="2"/>
      <c r="N6" s="2"/>
      <c r="O6" s="2"/>
      <c r="P6" s="2"/>
      <c r="Q6" s="2"/>
      <c r="R6" s="2"/>
      <c r="S6" s="2"/>
      <c r="T6" s="2"/>
    </row>
    <row r="7" spans="1:20" x14ac:dyDescent="0.25">
      <c r="A7" s="2">
        <v>2014</v>
      </c>
      <c r="B7" s="2">
        <v>3969202</v>
      </c>
      <c r="C7" s="2">
        <v>388</v>
      </c>
      <c r="D7" s="2"/>
      <c r="E7" s="2"/>
      <c r="F7" s="2"/>
      <c r="G7" s="2">
        <v>1738112</v>
      </c>
      <c r="H7" s="2">
        <v>213</v>
      </c>
      <c r="I7" s="2" t="s">
        <v>117</v>
      </c>
      <c r="J7" s="2">
        <v>7</v>
      </c>
      <c r="K7" s="2">
        <v>135139</v>
      </c>
      <c r="L7" s="2">
        <v>6</v>
      </c>
      <c r="M7" s="2">
        <v>26568</v>
      </c>
      <c r="N7" s="2">
        <v>17</v>
      </c>
      <c r="O7" s="2">
        <v>1535965</v>
      </c>
      <c r="P7" s="2">
        <v>204</v>
      </c>
      <c r="Q7" s="2" t="s">
        <v>262</v>
      </c>
      <c r="R7" s="2">
        <v>4</v>
      </c>
      <c r="S7" s="2" t="s">
        <v>117</v>
      </c>
      <c r="T7" s="2">
        <v>3</v>
      </c>
    </row>
    <row r="8" spans="1:20" x14ac:dyDescent="0.25">
      <c r="A8" s="2">
        <v>2017</v>
      </c>
      <c r="B8" s="2"/>
      <c r="C8" s="2"/>
      <c r="D8" s="2">
        <v>46490000</v>
      </c>
      <c r="E8" s="2">
        <v>8.1</v>
      </c>
      <c r="F8" s="2">
        <v>5808</v>
      </c>
      <c r="G8" s="2"/>
      <c r="H8" s="2"/>
      <c r="I8" s="2"/>
      <c r="J8" s="2"/>
      <c r="K8" s="2"/>
      <c r="L8" s="2"/>
      <c r="M8" s="2"/>
      <c r="N8" s="2"/>
      <c r="O8" s="2"/>
      <c r="P8" s="2"/>
      <c r="Q8" s="2"/>
      <c r="R8" s="2"/>
      <c r="S8" s="2"/>
      <c r="T8" s="2"/>
    </row>
    <row r="9" spans="1:20" x14ac:dyDescent="0.25">
      <c r="A9" s="2">
        <v>2019</v>
      </c>
      <c r="B9" s="2">
        <v>3607372</v>
      </c>
      <c r="C9" s="2">
        <v>491</v>
      </c>
      <c r="D9" s="2"/>
      <c r="E9" s="2"/>
      <c r="F9" s="2"/>
      <c r="G9" s="2">
        <v>2995552</v>
      </c>
      <c r="H9" s="2">
        <v>348</v>
      </c>
      <c r="I9" s="2">
        <v>42390</v>
      </c>
      <c r="J9" s="2">
        <v>15</v>
      </c>
      <c r="K9" s="2">
        <v>259659</v>
      </c>
      <c r="L9" s="2">
        <v>48</v>
      </c>
      <c r="M9" s="2">
        <v>730205</v>
      </c>
      <c r="N9" s="2">
        <v>54</v>
      </c>
      <c r="O9" s="2">
        <v>1891328</v>
      </c>
      <c r="P9" s="2">
        <v>280</v>
      </c>
      <c r="Q9" s="2">
        <v>9224</v>
      </c>
      <c r="R9" s="2">
        <v>15</v>
      </c>
      <c r="S9" s="2">
        <v>62746</v>
      </c>
      <c r="T9" s="2">
        <v>7</v>
      </c>
    </row>
    <row r="10" spans="1:20" x14ac:dyDescent="0.25">
      <c r="A10" s="2">
        <v>2022</v>
      </c>
      <c r="B10" s="2"/>
      <c r="C10" s="2"/>
      <c r="D10" s="2">
        <v>49362000</v>
      </c>
      <c r="E10" s="2">
        <v>8</v>
      </c>
      <c r="F10" s="2">
        <v>5257</v>
      </c>
      <c r="G10" s="2"/>
      <c r="H10" s="2"/>
      <c r="I10" s="2"/>
      <c r="J10" s="2"/>
      <c r="K10" s="2"/>
      <c r="L10" s="2"/>
      <c r="M10" s="2"/>
      <c r="N10" s="2"/>
      <c r="O10" s="2"/>
      <c r="P10" s="2"/>
      <c r="Q10" s="2"/>
      <c r="R10" s="2"/>
      <c r="S10" s="2"/>
      <c r="T10" s="2"/>
    </row>
    <row r="11" spans="1:20" x14ac:dyDescent="0.25">
      <c r="A11" s="2">
        <v>2024</v>
      </c>
      <c r="B11" s="2">
        <v>4461211</v>
      </c>
      <c r="C11" s="2">
        <v>303</v>
      </c>
      <c r="D11" s="2"/>
      <c r="E11" s="2"/>
      <c r="F11" s="2"/>
      <c r="G11" s="2">
        <v>1602103</v>
      </c>
      <c r="H11" s="2">
        <v>186</v>
      </c>
      <c r="I11" s="2">
        <v>36334</v>
      </c>
      <c r="J11" s="2">
        <v>15</v>
      </c>
      <c r="K11" s="2">
        <v>39782</v>
      </c>
      <c r="L11" s="2">
        <v>10</v>
      </c>
      <c r="M11" s="2">
        <v>11000</v>
      </c>
      <c r="N11" s="2">
        <v>8</v>
      </c>
      <c r="O11" s="2">
        <v>1499357</v>
      </c>
      <c r="P11" s="2">
        <v>169</v>
      </c>
      <c r="Q11" s="2">
        <v>13754</v>
      </c>
      <c r="R11" s="2">
        <v>4</v>
      </c>
      <c r="S11" s="2">
        <v>1876</v>
      </c>
      <c r="T11" s="2">
        <v>7</v>
      </c>
    </row>
  </sheetData>
  <pageMargins left="0.75" right="0.75" top="1" bottom="1" header="0.511811023622047" footer="0.511811023622047"/>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6" width="50" customWidth="1"/>
  </cols>
  <sheetData>
    <row r="1" spans="1:6" ht="38.25" x14ac:dyDescent="0.25">
      <c r="A1" s="1" t="s">
        <v>15</v>
      </c>
      <c r="B1" s="1" t="s">
        <v>538</v>
      </c>
      <c r="C1" s="1" t="s">
        <v>539</v>
      </c>
      <c r="D1" s="1" t="s">
        <v>540</v>
      </c>
      <c r="E1" s="1" t="s">
        <v>541</v>
      </c>
      <c r="F1" s="1" t="s">
        <v>542</v>
      </c>
    </row>
    <row r="2" spans="1:6" x14ac:dyDescent="0.25">
      <c r="A2" s="2">
        <v>1997</v>
      </c>
      <c r="B2" s="2">
        <v>5196000</v>
      </c>
      <c r="C2" s="2">
        <v>1.3</v>
      </c>
      <c r="D2" s="2">
        <v>4166</v>
      </c>
      <c r="E2" s="2"/>
      <c r="F2" s="2"/>
    </row>
    <row r="3" spans="1:6" x14ac:dyDescent="0.25">
      <c r="A3" s="2">
        <v>2002</v>
      </c>
      <c r="B3" s="2">
        <v>6463000</v>
      </c>
      <c r="C3" s="2">
        <v>1.4</v>
      </c>
      <c r="D3" s="2">
        <v>4195</v>
      </c>
      <c r="E3" s="2"/>
      <c r="F3" s="2"/>
    </row>
    <row r="4" spans="1:6" x14ac:dyDescent="0.25">
      <c r="A4" s="2">
        <v>2007</v>
      </c>
      <c r="B4" s="2">
        <v>10873000</v>
      </c>
      <c r="C4" s="2">
        <v>2.2000000000000002</v>
      </c>
      <c r="D4" s="2">
        <v>5975</v>
      </c>
      <c r="E4" s="2"/>
      <c r="F4" s="2"/>
    </row>
    <row r="5" spans="1:6" x14ac:dyDescent="0.25">
      <c r="A5" s="2">
        <v>2009</v>
      </c>
      <c r="B5" s="2"/>
      <c r="C5" s="2"/>
      <c r="D5" s="2"/>
      <c r="E5" s="2">
        <v>857492</v>
      </c>
      <c r="F5" s="2">
        <v>433</v>
      </c>
    </row>
    <row r="6" spans="1:6" x14ac:dyDescent="0.25">
      <c r="A6" s="2">
        <v>2012</v>
      </c>
      <c r="B6" s="2">
        <v>11633000</v>
      </c>
      <c r="C6" s="2">
        <v>1.8</v>
      </c>
      <c r="D6" s="2">
        <v>5872</v>
      </c>
      <c r="E6" s="2"/>
      <c r="F6" s="2"/>
    </row>
    <row r="7" spans="1:6" x14ac:dyDescent="0.25">
      <c r="A7" s="2">
        <v>2014</v>
      </c>
      <c r="B7" s="2"/>
      <c r="C7" s="2"/>
      <c r="D7" s="2"/>
      <c r="E7" s="2">
        <v>1074671</v>
      </c>
      <c r="F7" s="2">
        <v>416</v>
      </c>
    </row>
    <row r="8" spans="1:6" x14ac:dyDescent="0.25">
      <c r="A8" s="2">
        <v>2017</v>
      </c>
      <c r="B8" s="2">
        <v>16334000</v>
      </c>
      <c r="C8" s="2">
        <v>2.8</v>
      </c>
      <c r="D8" s="2">
        <v>6214</v>
      </c>
      <c r="E8" s="2"/>
      <c r="F8" s="2"/>
    </row>
    <row r="9" spans="1:6" x14ac:dyDescent="0.25">
      <c r="A9" s="2">
        <v>2019</v>
      </c>
      <c r="B9" s="2"/>
      <c r="C9" s="2"/>
      <c r="D9" s="2"/>
      <c r="E9" s="2">
        <v>1187008</v>
      </c>
      <c r="F9" s="2">
        <v>450</v>
      </c>
    </row>
    <row r="10" spans="1:6" x14ac:dyDescent="0.25">
      <c r="A10" s="2">
        <v>2022</v>
      </c>
      <c r="B10" s="2">
        <v>23721000</v>
      </c>
      <c r="C10" s="2">
        <v>3.8</v>
      </c>
      <c r="D10" s="2">
        <v>5739</v>
      </c>
      <c r="E10" s="2"/>
      <c r="F10" s="2"/>
    </row>
    <row r="11" spans="1:6" x14ac:dyDescent="0.25">
      <c r="A11" s="2">
        <v>2024</v>
      </c>
      <c r="B11" s="2"/>
      <c r="C11" s="2"/>
      <c r="D11" s="2"/>
      <c r="E11" s="2">
        <v>2226388</v>
      </c>
      <c r="F11" s="2">
        <v>278</v>
      </c>
    </row>
  </sheetData>
  <pageMargins left="0.75" right="0.75" top="1" bottom="1" header="0.511811023622047" footer="0.511811023622047"/>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2" customWidth="1"/>
    <col min="3" max="3" width="38" customWidth="1"/>
    <col min="4" max="4" width="36" customWidth="1"/>
    <col min="5" max="9" width="50" customWidth="1"/>
    <col min="10" max="10" width="37" customWidth="1"/>
    <col min="11" max="15" width="50" customWidth="1"/>
    <col min="16" max="16" width="38" customWidth="1"/>
    <col min="17" max="17" width="50" customWidth="1"/>
    <col min="18" max="18" width="36" customWidth="1"/>
    <col min="19" max="23" width="50" customWidth="1"/>
    <col min="24" max="24" width="38" customWidth="1"/>
    <col min="25" max="25" width="50" customWidth="1"/>
  </cols>
  <sheetData>
    <row r="1" spans="1:25" ht="25.5" x14ac:dyDescent="0.25">
      <c r="A1" s="1" t="s">
        <v>15</v>
      </c>
      <c r="B1" s="1" t="s">
        <v>543</v>
      </c>
      <c r="C1" s="1" t="s">
        <v>544</v>
      </c>
      <c r="D1" s="1" t="s">
        <v>545</v>
      </c>
      <c r="E1" s="1" t="s">
        <v>546</v>
      </c>
      <c r="F1" s="1" t="s">
        <v>547</v>
      </c>
      <c r="G1" s="1" t="s">
        <v>548</v>
      </c>
      <c r="H1" s="1" t="s">
        <v>549</v>
      </c>
      <c r="I1" s="1" t="s">
        <v>550</v>
      </c>
      <c r="J1" s="1" t="s">
        <v>551</v>
      </c>
      <c r="K1" s="1" t="s">
        <v>552</v>
      </c>
      <c r="L1" s="1" t="s">
        <v>553</v>
      </c>
      <c r="M1" s="1" t="s">
        <v>554</v>
      </c>
      <c r="N1" s="1" t="s">
        <v>555</v>
      </c>
      <c r="O1" s="1" t="s">
        <v>556</v>
      </c>
      <c r="P1" s="1" t="s">
        <v>557</v>
      </c>
      <c r="Q1" s="1" t="s">
        <v>558</v>
      </c>
      <c r="R1" s="1" t="s">
        <v>559</v>
      </c>
      <c r="S1" s="1" t="s">
        <v>560</v>
      </c>
      <c r="T1" s="1" t="s">
        <v>561</v>
      </c>
      <c r="U1" s="1" t="s">
        <v>562</v>
      </c>
      <c r="V1" s="1" t="s">
        <v>563</v>
      </c>
      <c r="W1" s="1" t="s">
        <v>564</v>
      </c>
      <c r="X1" s="1" t="s">
        <v>565</v>
      </c>
      <c r="Y1" s="1" t="s">
        <v>566</v>
      </c>
    </row>
    <row r="2" spans="1:25" x14ac:dyDescent="0.25">
      <c r="A2" s="2">
        <v>1997</v>
      </c>
      <c r="B2" s="2">
        <v>4793</v>
      </c>
      <c r="C2" s="2">
        <v>2837</v>
      </c>
      <c r="D2" s="2">
        <v>1450</v>
      </c>
      <c r="E2" s="2">
        <v>935</v>
      </c>
      <c r="F2" s="2"/>
      <c r="G2" s="2"/>
      <c r="H2" s="2">
        <v>268</v>
      </c>
      <c r="I2" s="2">
        <v>189</v>
      </c>
      <c r="J2" s="2">
        <v>576</v>
      </c>
      <c r="K2" s="2">
        <v>288</v>
      </c>
      <c r="L2" s="2"/>
      <c r="M2" s="2"/>
      <c r="N2" s="2">
        <v>80</v>
      </c>
      <c r="O2" s="2">
        <v>56</v>
      </c>
      <c r="P2" s="2"/>
      <c r="Q2" s="2"/>
      <c r="R2" s="2">
        <v>2767</v>
      </c>
      <c r="S2" s="2">
        <v>2047</v>
      </c>
      <c r="T2" s="2"/>
      <c r="U2" s="2"/>
      <c r="V2" s="2">
        <v>495</v>
      </c>
      <c r="W2" s="2">
        <v>425</v>
      </c>
      <c r="X2" s="2">
        <v>843</v>
      </c>
      <c r="Y2" s="2">
        <v>629</v>
      </c>
    </row>
    <row r="3" spans="1:25" x14ac:dyDescent="0.25">
      <c r="A3" s="2">
        <v>2002</v>
      </c>
      <c r="B3" s="2">
        <v>5220</v>
      </c>
      <c r="C3" s="2">
        <v>2896</v>
      </c>
      <c r="D3" s="2">
        <v>1715</v>
      </c>
      <c r="E3" s="2">
        <v>962</v>
      </c>
      <c r="F3" s="2">
        <v>1436</v>
      </c>
      <c r="G3" s="2">
        <v>817</v>
      </c>
      <c r="H3" s="2">
        <v>279</v>
      </c>
      <c r="I3" s="2">
        <v>198</v>
      </c>
      <c r="J3" s="2">
        <v>394</v>
      </c>
      <c r="K3" s="2">
        <v>230</v>
      </c>
      <c r="L3" s="2">
        <v>302</v>
      </c>
      <c r="M3" s="2">
        <v>185</v>
      </c>
      <c r="N3" s="2">
        <v>92</v>
      </c>
      <c r="O3" s="2">
        <v>54</v>
      </c>
      <c r="P3" s="2">
        <v>3991</v>
      </c>
      <c r="Q3" s="2">
        <v>2359</v>
      </c>
      <c r="R3" s="2">
        <v>3111</v>
      </c>
      <c r="S3" s="2">
        <v>2149</v>
      </c>
      <c r="T3" s="2">
        <v>2253</v>
      </c>
      <c r="U3" s="2">
        <v>1693</v>
      </c>
      <c r="V3" s="2">
        <v>858</v>
      </c>
      <c r="W3" s="2">
        <v>649</v>
      </c>
      <c r="X3" s="2">
        <v>1229</v>
      </c>
      <c r="Y3" s="2">
        <v>835</v>
      </c>
    </row>
    <row r="4" spans="1:25" x14ac:dyDescent="0.25">
      <c r="A4" s="2">
        <v>2007</v>
      </c>
      <c r="B4" s="2">
        <v>5731</v>
      </c>
      <c r="C4" s="2">
        <v>3386</v>
      </c>
      <c r="D4" s="2">
        <v>1832</v>
      </c>
      <c r="E4" s="2">
        <v>1207</v>
      </c>
      <c r="F4" s="2">
        <v>1414</v>
      </c>
      <c r="G4" s="2">
        <v>935</v>
      </c>
      <c r="H4" s="2">
        <v>418</v>
      </c>
      <c r="I4" s="2">
        <v>352</v>
      </c>
      <c r="J4" s="2">
        <v>529</v>
      </c>
      <c r="K4" s="2">
        <v>308</v>
      </c>
      <c r="L4" s="2">
        <v>401</v>
      </c>
      <c r="M4" s="2">
        <v>255</v>
      </c>
      <c r="N4" s="2">
        <v>128</v>
      </c>
      <c r="O4" s="2">
        <v>72</v>
      </c>
      <c r="P4" s="2">
        <v>4252</v>
      </c>
      <c r="Q4" s="2">
        <v>2571</v>
      </c>
      <c r="R4" s="2">
        <v>3370</v>
      </c>
      <c r="S4" s="2">
        <v>2475</v>
      </c>
      <c r="T4" s="2">
        <v>2437</v>
      </c>
      <c r="U4" s="2">
        <v>1800</v>
      </c>
      <c r="V4" s="2">
        <v>933</v>
      </c>
      <c r="W4" s="2">
        <v>819</v>
      </c>
      <c r="X4" s="2">
        <v>1479</v>
      </c>
      <c r="Y4" s="2">
        <v>1141</v>
      </c>
    </row>
    <row r="5" spans="1:25" x14ac:dyDescent="0.25">
      <c r="A5" s="2">
        <v>2012</v>
      </c>
      <c r="B5" s="2">
        <v>5416</v>
      </c>
      <c r="C5" s="2">
        <v>3197</v>
      </c>
      <c r="D5" s="2">
        <v>1980</v>
      </c>
      <c r="E5" s="2">
        <v>1229</v>
      </c>
      <c r="F5" s="2">
        <v>1716</v>
      </c>
      <c r="G5" s="2">
        <v>1078</v>
      </c>
      <c r="H5" s="2">
        <v>264</v>
      </c>
      <c r="I5" s="2">
        <v>225</v>
      </c>
      <c r="J5" s="2">
        <v>500</v>
      </c>
      <c r="K5" s="2">
        <v>331</v>
      </c>
      <c r="L5" s="2">
        <v>402</v>
      </c>
      <c r="M5" s="2">
        <v>292</v>
      </c>
      <c r="N5" s="2">
        <v>98</v>
      </c>
      <c r="O5" s="2">
        <v>57</v>
      </c>
      <c r="P5" s="2">
        <v>4605</v>
      </c>
      <c r="Q5" s="2">
        <v>2803</v>
      </c>
      <c r="R5" s="2">
        <v>2936</v>
      </c>
      <c r="S5" s="2">
        <v>2238</v>
      </c>
      <c r="T5" s="2">
        <v>2487</v>
      </c>
      <c r="U5" s="2">
        <v>1918</v>
      </c>
      <c r="V5" s="2">
        <v>449</v>
      </c>
      <c r="W5" s="2">
        <v>395</v>
      </c>
      <c r="X5" s="2">
        <v>811</v>
      </c>
      <c r="Y5" s="2">
        <v>619</v>
      </c>
    </row>
    <row r="6" spans="1:25" x14ac:dyDescent="0.25">
      <c r="A6" s="2">
        <v>2017</v>
      </c>
      <c r="B6" s="2">
        <v>4995</v>
      </c>
      <c r="C6" s="2">
        <v>3112</v>
      </c>
      <c r="D6" s="2">
        <v>1741</v>
      </c>
      <c r="E6" s="2">
        <v>1177</v>
      </c>
      <c r="F6" s="2">
        <v>1489</v>
      </c>
      <c r="G6" s="2">
        <v>1020</v>
      </c>
      <c r="H6" s="2">
        <v>252</v>
      </c>
      <c r="I6" s="2">
        <v>214</v>
      </c>
      <c r="J6" s="2">
        <v>431</v>
      </c>
      <c r="K6" s="2">
        <v>260</v>
      </c>
      <c r="L6" s="2">
        <v>344</v>
      </c>
      <c r="M6" s="2">
        <v>226</v>
      </c>
      <c r="N6" s="2">
        <v>87</v>
      </c>
      <c r="O6" s="2">
        <v>45</v>
      </c>
      <c r="P6" s="2">
        <v>4131</v>
      </c>
      <c r="Q6" s="2">
        <v>2615</v>
      </c>
      <c r="R6" s="2">
        <v>2823</v>
      </c>
      <c r="S6" s="2">
        <v>2228</v>
      </c>
      <c r="T6" s="2">
        <v>2298</v>
      </c>
      <c r="U6" s="2">
        <v>1811</v>
      </c>
      <c r="V6" s="2">
        <v>525</v>
      </c>
      <c r="W6" s="2">
        <v>474</v>
      </c>
      <c r="X6" s="2">
        <v>864</v>
      </c>
      <c r="Y6" s="2">
        <v>669</v>
      </c>
    </row>
    <row r="7" spans="1:25" x14ac:dyDescent="0.25">
      <c r="A7" s="2">
        <v>2022</v>
      </c>
      <c r="B7" s="2">
        <v>4663</v>
      </c>
      <c r="C7" s="2">
        <v>2933</v>
      </c>
      <c r="D7" s="2">
        <v>1561</v>
      </c>
      <c r="E7" s="2">
        <v>1043</v>
      </c>
      <c r="F7" s="2">
        <v>1286</v>
      </c>
      <c r="G7" s="2">
        <v>869</v>
      </c>
      <c r="H7" s="2">
        <v>275</v>
      </c>
      <c r="I7" s="2">
        <v>218</v>
      </c>
      <c r="J7" s="2">
        <v>441</v>
      </c>
      <c r="K7" s="2">
        <v>298</v>
      </c>
      <c r="L7" s="2">
        <v>355</v>
      </c>
      <c r="M7" s="2">
        <v>236</v>
      </c>
      <c r="N7" s="2">
        <v>86</v>
      </c>
      <c r="O7" s="2">
        <v>73</v>
      </c>
      <c r="P7" s="2">
        <v>3716</v>
      </c>
      <c r="Q7" s="2">
        <v>2371</v>
      </c>
      <c r="R7" s="2">
        <v>2661</v>
      </c>
      <c r="S7" s="2">
        <v>2063</v>
      </c>
      <c r="T7" s="2">
        <v>2075</v>
      </c>
      <c r="U7" s="2">
        <v>1629</v>
      </c>
      <c r="V7" s="2">
        <v>586</v>
      </c>
      <c r="W7" s="2">
        <v>503</v>
      </c>
      <c r="X7" s="2">
        <v>947</v>
      </c>
      <c r="Y7" s="2">
        <v>727</v>
      </c>
    </row>
  </sheetData>
  <pageMargins left="0.75" right="0.75" top="1" bottom="1" header="0.511811023622047" footer="0.511811023622047"/>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4" customWidth="1"/>
    <col min="3" max="7" width="50" customWidth="1"/>
  </cols>
  <sheetData>
    <row r="1" spans="1:7" ht="25.5" x14ac:dyDescent="0.25">
      <c r="A1" s="1" t="s">
        <v>15</v>
      </c>
      <c r="B1" s="1" t="s">
        <v>567</v>
      </c>
      <c r="C1" s="1" t="s">
        <v>568</v>
      </c>
      <c r="D1" s="1" t="s">
        <v>569</v>
      </c>
      <c r="E1" s="1" t="s">
        <v>570</v>
      </c>
      <c r="F1" s="1" t="s">
        <v>571</v>
      </c>
      <c r="G1" s="1" t="s">
        <v>572</v>
      </c>
    </row>
    <row r="2" spans="1:7" x14ac:dyDescent="0.25">
      <c r="A2" s="2">
        <v>2007</v>
      </c>
      <c r="B2" s="2">
        <v>9047</v>
      </c>
      <c r="C2" s="2">
        <v>5791</v>
      </c>
      <c r="D2" s="2">
        <v>6630</v>
      </c>
      <c r="E2" s="2">
        <v>4571</v>
      </c>
      <c r="F2" s="2">
        <v>2417</v>
      </c>
      <c r="G2" s="2">
        <v>1842</v>
      </c>
    </row>
    <row r="3" spans="1:7" x14ac:dyDescent="0.25">
      <c r="A3" s="2">
        <v>2012</v>
      </c>
      <c r="B3" s="2">
        <v>7658</v>
      </c>
      <c r="C3" s="2">
        <v>4818</v>
      </c>
      <c r="D3" s="2">
        <v>6432</v>
      </c>
      <c r="E3" s="2">
        <v>4285</v>
      </c>
      <c r="F3" s="2">
        <v>1226</v>
      </c>
      <c r="G3" s="2">
        <v>869</v>
      </c>
    </row>
    <row r="4" spans="1:7" x14ac:dyDescent="0.25">
      <c r="A4" s="2">
        <v>2017</v>
      </c>
      <c r="B4" s="2">
        <v>8459</v>
      </c>
      <c r="C4" s="2">
        <v>5260</v>
      </c>
      <c r="D4" s="2">
        <v>7076</v>
      </c>
      <c r="E4" s="2">
        <v>4579</v>
      </c>
      <c r="F4" s="2">
        <v>1383</v>
      </c>
      <c r="G4" s="2">
        <v>1038</v>
      </c>
    </row>
    <row r="5" spans="1:7" x14ac:dyDescent="0.25">
      <c r="A5" s="2">
        <v>2022</v>
      </c>
      <c r="B5" s="2">
        <v>7588</v>
      </c>
      <c r="C5" s="2">
        <v>4762</v>
      </c>
      <c r="D5" s="2">
        <v>6238</v>
      </c>
      <c r="E5" s="2">
        <v>4069</v>
      </c>
      <c r="F5" s="2">
        <v>1350</v>
      </c>
      <c r="G5" s="2">
        <v>1013</v>
      </c>
    </row>
  </sheetData>
  <pageMargins left="0.75" right="0.75" top="1" bottom="1" header="0.511811023622047" footer="0.511811023622047"/>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0" width="50" customWidth="1"/>
  </cols>
  <sheetData>
    <row r="1" spans="1:20" ht="63.75" x14ac:dyDescent="0.25">
      <c r="A1" s="1" t="s">
        <v>15</v>
      </c>
      <c r="B1" s="1" t="s">
        <v>573</v>
      </c>
      <c r="C1" s="1" t="s">
        <v>574</v>
      </c>
      <c r="D1" s="1" t="s">
        <v>575</v>
      </c>
      <c r="E1" s="1" t="s">
        <v>576</v>
      </c>
      <c r="F1" s="1" t="s">
        <v>577</v>
      </c>
      <c r="G1" s="1" t="s">
        <v>578</v>
      </c>
      <c r="H1" s="1" t="s">
        <v>579</v>
      </c>
      <c r="I1" s="1" t="s">
        <v>580</v>
      </c>
      <c r="J1" s="1" t="s">
        <v>581</v>
      </c>
      <c r="K1" s="1" t="s">
        <v>582</v>
      </c>
      <c r="L1" s="1" t="s">
        <v>583</v>
      </c>
      <c r="M1" s="1" t="s">
        <v>584</v>
      </c>
      <c r="N1" s="1" t="s">
        <v>585</v>
      </c>
      <c r="O1" s="1" t="s">
        <v>586</v>
      </c>
      <c r="P1" s="1" t="s">
        <v>587</v>
      </c>
      <c r="Q1" s="1" t="s">
        <v>588</v>
      </c>
      <c r="R1" s="1" t="s">
        <v>589</v>
      </c>
      <c r="S1" s="1" t="s">
        <v>590</v>
      </c>
      <c r="T1" s="1" t="s">
        <v>591</v>
      </c>
    </row>
    <row r="2" spans="1:20" x14ac:dyDescent="0.25">
      <c r="A2" s="2">
        <v>2013</v>
      </c>
      <c r="B2" s="2">
        <v>598</v>
      </c>
      <c r="C2" s="2">
        <v>25</v>
      </c>
      <c r="D2" s="2">
        <v>2017520</v>
      </c>
      <c r="E2" s="2">
        <v>544</v>
      </c>
      <c r="F2" s="2">
        <v>38</v>
      </c>
      <c r="G2" s="2">
        <v>41</v>
      </c>
      <c r="H2" s="2">
        <v>17</v>
      </c>
      <c r="I2" s="2">
        <v>72</v>
      </c>
      <c r="J2" s="2">
        <v>22</v>
      </c>
      <c r="K2" s="2">
        <v>7362101</v>
      </c>
      <c r="L2" s="2"/>
      <c r="M2" s="2">
        <v>151.44999999999999</v>
      </c>
      <c r="N2" s="2">
        <v>449.56</v>
      </c>
      <c r="O2" s="2">
        <v>1292</v>
      </c>
      <c r="P2" s="2"/>
      <c r="Q2" s="2">
        <v>21</v>
      </c>
      <c r="R2" s="2">
        <v>9</v>
      </c>
      <c r="S2" s="2">
        <v>354</v>
      </c>
      <c r="T2" s="2">
        <v>887</v>
      </c>
    </row>
    <row r="3" spans="1:20" x14ac:dyDescent="0.25">
      <c r="A3" s="2">
        <v>2018</v>
      </c>
      <c r="B3" s="2" t="s">
        <v>117</v>
      </c>
      <c r="C3" s="2"/>
      <c r="D3" s="2"/>
      <c r="E3" s="2" t="s">
        <v>117</v>
      </c>
      <c r="F3" s="2">
        <v>2</v>
      </c>
      <c r="G3" s="2">
        <v>1</v>
      </c>
      <c r="H3" s="2"/>
      <c r="I3" s="2">
        <v>50</v>
      </c>
      <c r="J3" s="2">
        <v>34</v>
      </c>
      <c r="K3" s="2">
        <v>6668000</v>
      </c>
      <c r="L3" s="2">
        <v>351</v>
      </c>
      <c r="M3" s="2">
        <v>235.42</v>
      </c>
      <c r="N3" s="2">
        <v>345.54</v>
      </c>
      <c r="O3" s="2">
        <v>1224</v>
      </c>
      <c r="P3" s="2">
        <v>7</v>
      </c>
      <c r="Q3" s="2">
        <v>3</v>
      </c>
      <c r="R3" s="2"/>
      <c r="S3" s="2">
        <v>403</v>
      </c>
      <c r="T3" s="2">
        <v>951</v>
      </c>
    </row>
    <row r="4" spans="1:20" x14ac:dyDescent="0.25">
      <c r="A4" s="2">
        <v>2023</v>
      </c>
      <c r="B4" s="2">
        <v>887</v>
      </c>
      <c r="C4" s="2">
        <v>12</v>
      </c>
      <c r="D4" s="2">
        <v>960000</v>
      </c>
      <c r="E4" s="2">
        <v>465</v>
      </c>
      <c r="F4" s="2">
        <v>30</v>
      </c>
      <c r="G4" s="2">
        <v>1</v>
      </c>
      <c r="H4" s="2">
        <v>29</v>
      </c>
      <c r="I4" s="2" t="s">
        <v>117</v>
      </c>
      <c r="J4" s="2">
        <v>18</v>
      </c>
      <c r="K4" s="2">
        <v>9478000</v>
      </c>
      <c r="L4" s="2">
        <v>869</v>
      </c>
      <c r="M4" s="2">
        <v>216.27</v>
      </c>
      <c r="N4" s="2">
        <v>316.02</v>
      </c>
      <c r="O4" s="2">
        <v>1556</v>
      </c>
      <c r="P4" s="2">
        <v>1</v>
      </c>
      <c r="Q4" s="2">
        <v>3</v>
      </c>
      <c r="R4" s="2"/>
      <c r="S4" s="2">
        <v>386</v>
      </c>
      <c r="T4" s="2">
        <v>1293</v>
      </c>
    </row>
  </sheetData>
  <pageMargins left="0.75" right="0.75" top="1" bottom="1" header="0.511811023622047" footer="0.511811023622047"/>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6" customWidth="1"/>
    <col min="3" max="22" width="50" customWidth="1"/>
  </cols>
  <sheetData>
    <row r="1" spans="1:22" ht="38.25" x14ac:dyDescent="0.25">
      <c r="A1" s="1" t="s">
        <v>15</v>
      </c>
      <c r="B1" s="1" t="s">
        <v>592</v>
      </c>
      <c r="C1" s="1" t="s">
        <v>593</v>
      </c>
      <c r="D1" s="1" t="s">
        <v>594</v>
      </c>
      <c r="E1" s="1" t="s">
        <v>595</v>
      </c>
      <c r="F1" s="1" t="s">
        <v>596</v>
      </c>
      <c r="G1" s="1" t="s">
        <v>597</v>
      </c>
      <c r="H1" s="1" t="s">
        <v>598</v>
      </c>
      <c r="I1" s="1" t="s">
        <v>599</v>
      </c>
      <c r="J1" s="1" t="s">
        <v>600</v>
      </c>
      <c r="K1" s="1" t="s">
        <v>601</v>
      </c>
      <c r="L1" s="1" t="s">
        <v>602</v>
      </c>
      <c r="M1" s="1" t="s">
        <v>603</v>
      </c>
      <c r="N1" s="1" t="s">
        <v>604</v>
      </c>
      <c r="O1" s="1" t="s">
        <v>605</v>
      </c>
      <c r="P1" s="1" t="s">
        <v>606</v>
      </c>
      <c r="Q1" s="1" t="s">
        <v>607</v>
      </c>
      <c r="R1" s="1" t="s">
        <v>608</v>
      </c>
      <c r="S1" s="1" t="s">
        <v>609</v>
      </c>
      <c r="T1" s="1" t="s">
        <v>610</v>
      </c>
      <c r="U1" s="1" t="s">
        <v>611</v>
      </c>
      <c r="V1" s="1" t="s">
        <v>612</v>
      </c>
    </row>
    <row r="2" spans="1:22" x14ac:dyDescent="0.25">
      <c r="A2" s="2">
        <v>2013</v>
      </c>
      <c r="B2" s="2">
        <v>171</v>
      </c>
      <c r="C2" s="2">
        <v>129</v>
      </c>
      <c r="D2" s="2">
        <v>11</v>
      </c>
      <c r="E2" s="2">
        <v>11</v>
      </c>
      <c r="F2" s="2">
        <v>253</v>
      </c>
      <c r="G2" s="2">
        <v>160</v>
      </c>
      <c r="H2" s="2">
        <v>290</v>
      </c>
      <c r="I2" s="2">
        <v>160</v>
      </c>
      <c r="J2" s="2">
        <v>55</v>
      </c>
      <c r="K2" s="2">
        <v>118</v>
      </c>
      <c r="L2" s="2">
        <v>1567</v>
      </c>
      <c r="M2" s="2">
        <v>866</v>
      </c>
      <c r="N2" s="2">
        <v>435</v>
      </c>
      <c r="O2" s="2">
        <v>60</v>
      </c>
      <c r="P2" s="2">
        <v>51</v>
      </c>
      <c r="Q2" s="2">
        <v>212000</v>
      </c>
      <c r="R2" s="2">
        <v>3945</v>
      </c>
      <c r="S2" s="2">
        <v>68</v>
      </c>
      <c r="T2" s="2">
        <v>60</v>
      </c>
      <c r="U2" s="2">
        <v>212000</v>
      </c>
      <c r="V2" s="2">
        <v>4323</v>
      </c>
    </row>
    <row r="3" spans="1:22" x14ac:dyDescent="0.25">
      <c r="A3" s="2">
        <v>2018</v>
      </c>
      <c r="B3" s="2">
        <v>87</v>
      </c>
      <c r="C3" s="2">
        <v>83</v>
      </c>
      <c r="D3" s="2" t="s">
        <v>117</v>
      </c>
      <c r="E3" s="2">
        <v>1</v>
      </c>
      <c r="F3" s="2">
        <v>144</v>
      </c>
      <c r="G3" s="2">
        <v>94</v>
      </c>
      <c r="H3" s="2">
        <v>155</v>
      </c>
      <c r="I3" s="2" t="s">
        <v>117</v>
      </c>
      <c r="J3" s="2">
        <v>44</v>
      </c>
      <c r="K3" s="2">
        <v>82</v>
      </c>
      <c r="L3" s="2">
        <v>202</v>
      </c>
      <c r="M3" s="2"/>
      <c r="N3" s="2">
        <v>244</v>
      </c>
      <c r="O3" s="2">
        <v>17</v>
      </c>
      <c r="P3" s="2">
        <v>15</v>
      </c>
      <c r="Q3" s="2">
        <v>704966</v>
      </c>
      <c r="R3" s="2">
        <v>2591</v>
      </c>
      <c r="S3" s="2">
        <v>14</v>
      </c>
      <c r="T3" s="2">
        <v>13</v>
      </c>
      <c r="U3" s="2">
        <v>816960</v>
      </c>
      <c r="V3" s="2">
        <v>2323</v>
      </c>
    </row>
    <row r="4" spans="1:22" x14ac:dyDescent="0.25">
      <c r="A4" s="2">
        <v>2023</v>
      </c>
      <c r="B4" s="2">
        <v>145</v>
      </c>
      <c r="C4" s="2">
        <v>136</v>
      </c>
      <c r="D4" s="2"/>
      <c r="E4" s="2"/>
      <c r="F4" s="2">
        <v>136</v>
      </c>
      <c r="G4" s="2">
        <v>85</v>
      </c>
      <c r="H4" s="2">
        <v>16</v>
      </c>
      <c r="I4" s="2">
        <v>145</v>
      </c>
      <c r="J4" s="2">
        <v>36</v>
      </c>
      <c r="K4" s="2">
        <v>136</v>
      </c>
      <c r="L4" s="2">
        <v>191</v>
      </c>
      <c r="M4" s="2"/>
      <c r="N4" s="2">
        <v>190</v>
      </c>
      <c r="O4" s="2">
        <v>138</v>
      </c>
      <c r="P4" s="2">
        <v>132</v>
      </c>
      <c r="Q4" s="2">
        <v>4410984</v>
      </c>
      <c r="R4" s="2">
        <v>3602</v>
      </c>
      <c r="S4" s="2">
        <v>128</v>
      </c>
      <c r="T4" s="2">
        <v>122</v>
      </c>
      <c r="U4" s="2">
        <v>60984</v>
      </c>
      <c r="V4" s="2">
        <v>3803</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0" customWidth="1"/>
    <col min="3" max="3" width="50" customWidth="1"/>
    <col min="4" max="4" width="41" customWidth="1"/>
    <col min="5" max="10" width="50" customWidth="1"/>
  </cols>
  <sheetData>
    <row r="1" spans="1:10" ht="25.5" x14ac:dyDescent="0.25">
      <c r="A1" s="1" t="s">
        <v>15</v>
      </c>
      <c r="B1" s="1" t="s">
        <v>141</v>
      </c>
      <c r="C1" s="1" t="s">
        <v>142</v>
      </c>
      <c r="D1" s="1" t="s">
        <v>143</v>
      </c>
      <c r="E1" s="1" t="s">
        <v>144</v>
      </c>
      <c r="F1" s="1" t="s">
        <v>145</v>
      </c>
      <c r="G1" s="1" t="s">
        <v>146</v>
      </c>
      <c r="H1" s="1" t="s">
        <v>147</v>
      </c>
      <c r="I1" s="1" t="s">
        <v>148</v>
      </c>
      <c r="J1" s="1" t="s">
        <v>149</v>
      </c>
    </row>
    <row r="2" spans="1:10" x14ac:dyDescent="0.25">
      <c r="A2" s="2">
        <v>1997</v>
      </c>
      <c r="B2" s="2">
        <v>6471000</v>
      </c>
      <c r="C2" s="2">
        <v>1.6</v>
      </c>
      <c r="D2" s="2">
        <v>479</v>
      </c>
      <c r="E2" s="2"/>
      <c r="F2" s="2"/>
      <c r="G2" s="2"/>
      <c r="H2" s="2"/>
      <c r="I2" s="2"/>
      <c r="J2" s="2"/>
    </row>
    <row r="3" spans="1:10" x14ac:dyDescent="0.25">
      <c r="A3" s="2">
        <v>2002</v>
      </c>
      <c r="B3" s="2">
        <v>6025000</v>
      </c>
      <c r="C3" s="2">
        <v>1.3</v>
      </c>
      <c r="D3" s="2">
        <v>329</v>
      </c>
      <c r="E3" s="2">
        <v>5152000</v>
      </c>
      <c r="F3" s="2">
        <v>1.1000000000000001</v>
      </c>
      <c r="G3" s="2">
        <v>193</v>
      </c>
      <c r="H3" s="2">
        <v>873000</v>
      </c>
      <c r="I3" s="2">
        <v>0.2</v>
      </c>
      <c r="J3" s="2">
        <v>179</v>
      </c>
    </row>
    <row r="4" spans="1:10" x14ac:dyDescent="0.25">
      <c r="A4" s="2">
        <v>2007</v>
      </c>
      <c r="B4" s="2">
        <v>3343000</v>
      </c>
      <c r="C4" s="2">
        <v>0.7</v>
      </c>
      <c r="D4" s="2">
        <v>547</v>
      </c>
      <c r="E4" s="2">
        <v>2208000</v>
      </c>
      <c r="F4" s="2">
        <v>0.5</v>
      </c>
      <c r="G4" s="2">
        <v>345</v>
      </c>
      <c r="H4" s="2">
        <v>1135000</v>
      </c>
      <c r="I4" s="2">
        <v>0.2</v>
      </c>
      <c r="J4" s="2">
        <v>267</v>
      </c>
    </row>
    <row r="5" spans="1:10" x14ac:dyDescent="0.25">
      <c r="A5" s="2">
        <v>2012</v>
      </c>
      <c r="B5" s="2">
        <v>3880000</v>
      </c>
      <c r="C5" s="2">
        <v>0.6</v>
      </c>
      <c r="D5" s="2">
        <v>741</v>
      </c>
      <c r="E5" s="2">
        <v>2371000</v>
      </c>
      <c r="F5" s="2">
        <v>0.4</v>
      </c>
      <c r="G5" s="2">
        <v>491</v>
      </c>
      <c r="H5" s="2">
        <v>1509000</v>
      </c>
      <c r="I5" s="2">
        <v>0.2</v>
      </c>
      <c r="J5" s="2">
        <v>354</v>
      </c>
    </row>
    <row r="6" spans="1:10" x14ac:dyDescent="0.25">
      <c r="A6" s="2">
        <v>2017</v>
      </c>
      <c r="B6" s="2">
        <v>5011000</v>
      </c>
      <c r="C6" s="2">
        <v>0.9</v>
      </c>
      <c r="D6" s="2">
        <v>756</v>
      </c>
      <c r="E6" s="2">
        <v>3196000</v>
      </c>
      <c r="F6" s="2">
        <v>0.6</v>
      </c>
      <c r="G6" s="2">
        <v>527</v>
      </c>
      <c r="H6" s="2">
        <v>1815000</v>
      </c>
      <c r="I6" s="2">
        <v>0.3</v>
      </c>
      <c r="J6" s="2">
        <v>340</v>
      </c>
    </row>
    <row r="7" spans="1:10" x14ac:dyDescent="0.25">
      <c r="A7" s="2">
        <v>2022</v>
      </c>
      <c r="B7" s="2">
        <v>5368000</v>
      </c>
      <c r="C7" s="2">
        <v>0.9</v>
      </c>
      <c r="D7" s="2">
        <v>646</v>
      </c>
      <c r="E7" s="2">
        <v>3697000</v>
      </c>
      <c r="F7" s="2">
        <v>0.6</v>
      </c>
      <c r="G7" s="2">
        <v>441</v>
      </c>
      <c r="H7" s="2">
        <v>1671000</v>
      </c>
      <c r="I7" s="2">
        <v>0.3</v>
      </c>
      <c r="J7" s="2">
        <v>277</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zoomScaleNormal="100" workbookViewId="0">
      <pane ySplit="1" topLeftCell="A2" activePane="bottomLeft" state="frozen"/>
      <selection pane="bottomLeft" activeCell="C29" sqref="C29"/>
    </sheetView>
  </sheetViews>
  <sheetFormatPr defaultColWidth="8.7109375" defaultRowHeight="15" x14ac:dyDescent="0.25"/>
  <cols>
    <col min="1" max="1" width="8" customWidth="1"/>
    <col min="2" max="2" width="38" customWidth="1"/>
    <col min="3" max="3" width="40" customWidth="1"/>
    <col min="4" max="4" width="37" customWidth="1"/>
    <col min="5" max="5" width="49" customWidth="1"/>
    <col min="6" max="6" width="39" customWidth="1"/>
  </cols>
  <sheetData>
    <row r="1" spans="1:6" ht="25.5" x14ac:dyDescent="0.25">
      <c r="A1" s="1" t="s">
        <v>15</v>
      </c>
      <c r="B1" s="1" t="s">
        <v>150</v>
      </c>
      <c r="C1" s="1" t="s">
        <v>151</v>
      </c>
      <c r="D1" s="1" t="s">
        <v>152</v>
      </c>
      <c r="E1" s="1" t="s">
        <v>153</v>
      </c>
      <c r="F1" s="1" t="s">
        <v>154</v>
      </c>
    </row>
    <row r="2" spans="1:6" x14ac:dyDescent="0.25">
      <c r="A2" s="2">
        <v>2002</v>
      </c>
      <c r="B2" s="2">
        <v>1</v>
      </c>
      <c r="C2" s="2"/>
      <c r="D2" s="2" t="s">
        <v>117</v>
      </c>
      <c r="E2" s="2" t="s">
        <v>117</v>
      </c>
      <c r="F2" s="2"/>
    </row>
    <row r="3" spans="1:6" x14ac:dyDescent="0.25">
      <c r="A3" s="2">
        <v>2012</v>
      </c>
      <c r="B3" s="2"/>
      <c r="C3" s="2">
        <v>6</v>
      </c>
      <c r="D3" s="2"/>
      <c r="E3" s="2"/>
      <c r="F3" s="2">
        <v>82000</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zoomScaleNormal="100" workbookViewId="0">
      <pane ySplit="1" topLeftCell="A2" activePane="bottomLeft" state="frozen"/>
      <selection pane="bottomLeft" activeCell="C30" sqref="C30"/>
    </sheetView>
  </sheetViews>
  <sheetFormatPr defaultColWidth="8.7109375" defaultRowHeight="15" x14ac:dyDescent="0.25"/>
  <cols>
    <col min="1" max="1" width="8" customWidth="1"/>
    <col min="2" max="2" width="42" customWidth="1"/>
    <col min="3" max="3" width="50" customWidth="1"/>
    <col min="4" max="4" width="43" customWidth="1"/>
    <col min="5" max="6" width="50" customWidth="1"/>
  </cols>
  <sheetData>
    <row r="1" spans="1:6" ht="25.5" x14ac:dyDescent="0.25">
      <c r="A1" s="1" t="s">
        <v>15</v>
      </c>
      <c r="B1" s="1" t="s">
        <v>155</v>
      </c>
      <c r="C1" s="1" t="s">
        <v>156</v>
      </c>
      <c r="D1" s="1" t="s">
        <v>157</v>
      </c>
      <c r="E1" s="1" t="s">
        <v>158</v>
      </c>
      <c r="F1" s="1" t="s">
        <v>159</v>
      </c>
    </row>
    <row r="2" spans="1:6" x14ac:dyDescent="0.25">
      <c r="A2" s="2">
        <v>1997</v>
      </c>
      <c r="B2" s="2">
        <v>17187000</v>
      </c>
      <c r="C2" s="2">
        <v>4.3</v>
      </c>
      <c r="D2" s="2">
        <v>3834</v>
      </c>
      <c r="E2" s="2"/>
      <c r="F2" s="2"/>
    </row>
    <row r="3" spans="1:6" x14ac:dyDescent="0.25">
      <c r="A3" s="2">
        <v>2002</v>
      </c>
      <c r="B3" s="2">
        <v>16134000</v>
      </c>
      <c r="C3" s="2">
        <v>3.6</v>
      </c>
      <c r="D3" s="2">
        <v>3627</v>
      </c>
      <c r="E3" s="2"/>
      <c r="F3" s="2"/>
    </row>
    <row r="4" spans="1:6" x14ac:dyDescent="0.25">
      <c r="A4" s="2">
        <v>2007</v>
      </c>
      <c r="B4" s="2">
        <v>17238000</v>
      </c>
      <c r="C4" s="2">
        <v>3.5</v>
      </c>
      <c r="D4" s="2">
        <v>4207</v>
      </c>
      <c r="E4" s="2"/>
      <c r="F4" s="2"/>
    </row>
    <row r="5" spans="1:6" x14ac:dyDescent="0.25">
      <c r="A5" s="2">
        <v>2009</v>
      </c>
      <c r="B5" s="2"/>
      <c r="C5" s="2"/>
      <c r="D5" s="2"/>
      <c r="E5" s="2">
        <v>1806783</v>
      </c>
      <c r="F5" s="2">
        <v>426</v>
      </c>
    </row>
    <row r="6" spans="1:6" x14ac:dyDescent="0.25">
      <c r="A6" s="2">
        <v>2012</v>
      </c>
      <c r="B6" s="2">
        <v>32993000</v>
      </c>
      <c r="C6" s="2">
        <v>5</v>
      </c>
      <c r="D6" s="2">
        <v>4487</v>
      </c>
      <c r="E6" s="2"/>
      <c r="F6" s="2"/>
    </row>
    <row r="7" spans="1:6" x14ac:dyDescent="0.25">
      <c r="A7" s="2">
        <v>2014</v>
      </c>
      <c r="B7" s="2"/>
      <c r="C7" s="2"/>
      <c r="D7" s="2"/>
      <c r="E7" s="2">
        <v>2179292</v>
      </c>
      <c r="F7" s="2">
        <v>403</v>
      </c>
    </row>
    <row r="8" spans="1:6" x14ac:dyDescent="0.25">
      <c r="A8" s="2">
        <v>2017</v>
      </c>
      <c r="B8" s="2">
        <v>17684000</v>
      </c>
      <c r="C8" s="2">
        <v>3.1</v>
      </c>
      <c r="D8" s="2">
        <v>3803</v>
      </c>
      <c r="E8" s="2"/>
      <c r="F8" s="2"/>
    </row>
    <row r="9" spans="1:6" x14ac:dyDescent="0.25">
      <c r="A9" s="2">
        <v>2019</v>
      </c>
      <c r="B9" s="2"/>
      <c r="C9" s="2"/>
      <c r="D9" s="2"/>
      <c r="E9" s="2">
        <v>2105168</v>
      </c>
      <c r="F9" s="2">
        <v>479</v>
      </c>
    </row>
    <row r="10" spans="1:6" x14ac:dyDescent="0.25">
      <c r="A10" s="2">
        <v>2022</v>
      </c>
      <c r="B10" s="2">
        <v>18325000</v>
      </c>
      <c r="C10" s="2">
        <v>3</v>
      </c>
      <c r="D10" s="2">
        <v>3419</v>
      </c>
      <c r="E10" s="2"/>
      <c r="F10" s="2"/>
    </row>
    <row r="11" spans="1:6" x14ac:dyDescent="0.25">
      <c r="A11" s="2">
        <v>2024</v>
      </c>
      <c r="B11" s="2"/>
      <c r="C11" s="2"/>
      <c r="D11" s="2"/>
      <c r="E11" s="2">
        <v>2343669</v>
      </c>
      <c r="F11" s="2">
        <v>282</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9"/>
  <sheetViews>
    <sheetView zoomScaleNormal="100" workbookViewId="0">
      <pane ySplit="1" topLeftCell="A2" activePane="bottomLeft" state="frozen"/>
      <selection pane="bottomLeft" activeCell="J29" sqref="J29"/>
    </sheetView>
  </sheetViews>
  <sheetFormatPr defaultColWidth="8.7109375" defaultRowHeight="15" x14ac:dyDescent="0.25"/>
  <cols>
    <col min="1" max="1" width="8" customWidth="1"/>
    <col min="2" max="2" width="42" customWidth="1"/>
    <col min="3" max="3" width="41" customWidth="1"/>
    <col min="4" max="48" width="50" customWidth="1"/>
  </cols>
  <sheetData>
    <row r="1" spans="1:48" ht="76.5" x14ac:dyDescent="0.25">
      <c r="A1" s="1" t="s">
        <v>15</v>
      </c>
      <c r="B1" s="1" t="s">
        <v>160</v>
      </c>
      <c r="C1" s="1" t="s">
        <v>161</v>
      </c>
      <c r="D1" s="1" t="s">
        <v>162</v>
      </c>
      <c r="E1" s="1" t="s">
        <v>163</v>
      </c>
      <c r="F1" s="1" t="s">
        <v>164</v>
      </c>
      <c r="G1" s="1" t="s">
        <v>165</v>
      </c>
      <c r="H1" s="1" t="s">
        <v>166</v>
      </c>
      <c r="I1" s="1" t="s">
        <v>167</v>
      </c>
      <c r="J1" s="1" t="s">
        <v>168</v>
      </c>
      <c r="K1" s="1" t="s">
        <v>169</v>
      </c>
      <c r="L1" s="1" t="s">
        <v>170</v>
      </c>
      <c r="M1" s="1" t="s">
        <v>171</v>
      </c>
      <c r="N1" s="1" t="s">
        <v>172</v>
      </c>
      <c r="O1" s="1" t="s">
        <v>173</v>
      </c>
      <c r="P1" s="1" t="s">
        <v>174</v>
      </c>
      <c r="Q1" s="1" t="s">
        <v>175</v>
      </c>
      <c r="R1" s="1" t="s">
        <v>176</v>
      </c>
      <c r="S1" s="1" t="s">
        <v>177</v>
      </c>
      <c r="T1" s="1" t="s">
        <v>178</v>
      </c>
      <c r="U1" s="1" t="s">
        <v>179</v>
      </c>
      <c r="V1" s="1" t="s">
        <v>180</v>
      </c>
      <c r="W1" s="1" t="s">
        <v>181</v>
      </c>
      <c r="X1" s="1" t="s">
        <v>182</v>
      </c>
      <c r="Y1" s="1" t="s">
        <v>183</v>
      </c>
      <c r="Z1" s="1" t="s">
        <v>184</v>
      </c>
      <c r="AA1" s="1" t="s">
        <v>185</v>
      </c>
      <c r="AB1" s="1" t="s">
        <v>186</v>
      </c>
      <c r="AC1" s="1" t="s">
        <v>187</v>
      </c>
      <c r="AD1" s="1" t="s">
        <v>188</v>
      </c>
      <c r="AE1" s="1" t="s">
        <v>189</v>
      </c>
      <c r="AF1" s="1" t="s">
        <v>190</v>
      </c>
      <c r="AG1" s="1" t="s">
        <v>191</v>
      </c>
      <c r="AH1" s="1" t="s">
        <v>192</v>
      </c>
      <c r="AI1" s="1" t="s">
        <v>193</v>
      </c>
      <c r="AJ1" s="1" t="s">
        <v>194</v>
      </c>
      <c r="AK1" s="1" t="s">
        <v>195</v>
      </c>
      <c r="AL1" s="1" t="s">
        <v>196</v>
      </c>
      <c r="AM1" s="1" t="s">
        <v>197</v>
      </c>
      <c r="AN1" s="1" t="s">
        <v>198</v>
      </c>
      <c r="AO1" s="1" t="s">
        <v>199</v>
      </c>
      <c r="AP1" s="1" t="s">
        <v>200</v>
      </c>
      <c r="AQ1" s="1" t="s">
        <v>201</v>
      </c>
      <c r="AR1" s="1" t="s">
        <v>202</v>
      </c>
      <c r="AS1" s="1" t="s">
        <v>203</v>
      </c>
      <c r="AT1" s="1" t="s">
        <v>204</v>
      </c>
      <c r="AU1" s="1" t="s">
        <v>205</v>
      </c>
      <c r="AV1" s="1" t="s">
        <v>206</v>
      </c>
    </row>
    <row r="2" spans="1:48" x14ac:dyDescent="0.25">
      <c r="A2" s="2">
        <v>1997</v>
      </c>
      <c r="B2" s="2">
        <v>5473</v>
      </c>
      <c r="C2" s="2">
        <v>496935000</v>
      </c>
      <c r="D2" s="2">
        <v>90798</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v>525</v>
      </c>
      <c r="AO2" s="2">
        <v>4586000</v>
      </c>
      <c r="AP2" s="2">
        <v>8735</v>
      </c>
      <c r="AQ2" s="2"/>
      <c r="AR2" s="2"/>
      <c r="AS2" s="2"/>
      <c r="AT2" s="2"/>
      <c r="AU2" s="2"/>
      <c r="AV2" s="2"/>
    </row>
    <row r="3" spans="1:48" x14ac:dyDescent="0.25">
      <c r="A3" s="2">
        <v>2002</v>
      </c>
      <c r="B3" s="2">
        <v>5398</v>
      </c>
      <c r="C3" s="2">
        <v>533423000</v>
      </c>
      <c r="D3" s="2">
        <v>98819</v>
      </c>
      <c r="E3" s="2"/>
      <c r="F3" s="2">
        <v>100</v>
      </c>
      <c r="G3" s="2"/>
      <c r="H3" s="2"/>
      <c r="I3" s="2">
        <v>5398</v>
      </c>
      <c r="J3" s="2">
        <v>534309000</v>
      </c>
      <c r="K3" s="2">
        <v>98983</v>
      </c>
      <c r="L3" s="2"/>
      <c r="M3" s="2"/>
      <c r="N3" s="2"/>
      <c r="O3" s="2"/>
      <c r="P3" s="2"/>
      <c r="Q3" s="2"/>
      <c r="R3" s="2"/>
      <c r="S3" s="2"/>
      <c r="T3" s="2"/>
      <c r="U3" s="2"/>
      <c r="V3" s="2"/>
      <c r="W3" s="2"/>
      <c r="X3" s="2"/>
      <c r="Y3" s="2"/>
      <c r="Z3" s="2">
        <v>157</v>
      </c>
      <c r="AA3" s="2">
        <v>1093000</v>
      </c>
      <c r="AB3" s="2"/>
      <c r="AC3" s="2">
        <v>0.2</v>
      </c>
      <c r="AD3" s="2"/>
      <c r="AE3" s="2"/>
      <c r="AF3" s="2"/>
      <c r="AG3" s="2"/>
      <c r="AH3" s="2"/>
      <c r="AI3" s="2">
        <v>1629000</v>
      </c>
      <c r="AJ3" s="2">
        <v>9</v>
      </c>
      <c r="AK3" s="2">
        <v>9</v>
      </c>
      <c r="AL3" s="2">
        <v>401000</v>
      </c>
      <c r="AM3" s="2"/>
      <c r="AN3" s="2">
        <v>796</v>
      </c>
      <c r="AO3" s="2">
        <v>7089000</v>
      </c>
      <c r="AP3" s="2">
        <v>8905</v>
      </c>
      <c r="AQ3" s="2"/>
      <c r="AR3" s="2">
        <v>1.3</v>
      </c>
      <c r="AS3" s="2"/>
      <c r="AT3" s="2"/>
      <c r="AU3" s="2"/>
      <c r="AV3" s="2"/>
    </row>
    <row r="4" spans="1:48" x14ac:dyDescent="0.25">
      <c r="A4" s="2">
        <v>2007</v>
      </c>
      <c r="B4" s="2">
        <v>7521</v>
      </c>
      <c r="C4" s="2">
        <v>513626000</v>
      </c>
      <c r="D4" s="2">
        <v>68292</v>
      </c>
      <c r="E4" s="2"/>
      <c r="F4" s="2">
        <v>100</v>
      </c>
      <c r="G4" s="2"/>
      <c r="H4" s="2"/>
      <c r="I4" s="2">
        <v>7521</v>
      </c>
      <c r="J4" s="2">
        <v>516004000</v>
      </c>
      <c r="K4" s="2">
        <v>68608</v>
      </c>
      <c r="L4" s="2"/>
      <c r="M4" s="2"/>
      <c r="N4" s="2"/>
      <c r="O4" s="2"/>
      <c r="P4" s="2"/>
      <c r="Q4" s="2"/>
      <c r="R4" s="2"/>
      <c r="S4" s="2"/>
      <c r="T4" s="2"/>
      <c r="U4" s="2"/>
      <c r="V4" s="2"/>
      <c r="W4" s="2"/>
      <c r="X4" s="2"/>
      <c r="Y4" s="2"/>
      <c r="Z4" s="2">
        <v>100</v>
      </c>
      <c r="AA4" s="2">
        <v>923000</v>
      </c>
      <c r="AB4" s="2"/>
      <c r="AC4" s="2">
        <v>0.2</v>
      </c>
      <c r="AD4" s="2"/>
      <c r="AE4" s="2"/>
      <c r="AF4" s="2"/>
      <c r="AG4" s="2"/>
      <c r="AH4" s="2"/>
      <c r="AI4" s="2" t="s">
        <v>117</v>
      </c>
      <c r="AJ4" s="2">
        <v>2</v>
      </c>
      <c r="AK4" s="2">
        <v>2</v>
      </c>
      <c r="AL4" s="2" t="s">
        <v>117</v>
      </c>
      <c r="AM4" s="2">
        <v>135</v>
      </c>
      <c r="AN4" s="2">
        <v>1141</v>
      </c>
      <c r="AO4" s="2">
        <v>8657000</v>
      </c>
      <c r="AP4" s="2">
        <v>7587</v>
      </c>
      <c r="AQ4" s="2"/>
      <c r="AR4" s="2">
        <v>1.7</v>
      </c>
      <c r="AS4" s="2">
        <v>513</v>
      </c>
      <c r="AT4" s="2"/>
      <c r="AU4" s="2"/>
      <c r="AV4" s="2"/>
    </row>
    <row r="5" spans="1:48" x14ac:dyDescent="0.25">
      <c r="A5" s="2">
        <v>2012</v>
      </c>
      <c r="B5" s="2">
        <v>7000</v>
      </c>
      <c r="C5" s="2">
        <v>661347000</v>
      </c>
      <c r="D5" s="2">
        <v>94478</v>
      </c>
      <c r="E5" s="2">
        <v>100</v>
      </c>
      <c r="F5" s="2">
        <v>100</v>
      </c>
      <c r="G5" s="2"/>
      <c r="H5" s="2"/>
      <c r="I5" s="2">
        <v>7000</v>
      </c>
      <c r="J5" s="2">
        <v>666575000</v>
      </c>
      <c r="K5" s="2">
        <v>95225</v>
      </c>
      <c r="L5" s="2"/>
      <c r="M5" s="2"/>
      <c r="N5" s="2"/>
      <c r="O5" s="2"/>
      <c r="P5" s="2"/>
      <c r="Q5" s="2"/>
      <c r="R5" s="2"/>
      <c r="S5" s="2"/>
      <c r="T5" s="2"/>
      <c r="U5" s="2"/>
      <c r="V5" s="2"/>
      <c r="W5" s="2"/>
      <c r="X5" s="2"/>
      <c r="Y5" s="2"/>
      <c r="Z5" s="2">
        <v>82</v>
      </c>
      <c r="AA5" s="2">
        <v>1865000</v>
      </c>
      <c r="AB5" s="2">
        <v>1.2</v>
      </c>
      <c r="AC5" s="2">
        <v>0.3</v>
      </c>
      <c r="AD5" s="2"/>
      <c r="AE5" s="2"/>
      <c r="AF5" s="2"/>
      <c r="AG5" s="2"/>
      <c r="AH5" s="2"/>
      <c r="AI5" s="2"/>
      <c r="AJ5" s="2"/>
      <c r="AK5" s="2"/>
      <c r="AL5" s="2"/>
      <c r="AM5" s="2">
        <v>138</v>
      </c>
      <c r="AN5" s="2">
        <v>1606</v>
      </c>
      <c r="AO5" s="2">
        <v>13215000</v>
      </c>
      <c r="AP5" s="2">
        <v>8229</v>
      </c>
      <c r="AQ5" s="2">
        <v>22.9</v>
      </c>
      <c r="AR5" s="2">
        <v>2</v>
      </c>
      <c r="AS5" s="2">
        <v>488</v>
      </c>
      <c r="AT5" s="2"/>
      <c r="AU5" s="2"/>
      <c r="AV5" s="2">
        <v>1260</v>
      </c>
    </row>
    <row r="6" spans="1:48" x14ac:dyDescent="0.25">
      <c r="A6" s="2">
        <v>2015</v>
      </c>
      <c r="B6" s="2"/>
      <c r="C6" s="2"/>
      <c r="D6" s="2"/>
      <c r="E6" s="2"/>
      <c r="F6" s="2"/>
      <c r="G6" s="2">
        <v>2079</v>
      </c>
      <c r="H6" s="2">
        <v>69513865</v>
      </c>
      <c r="I6" s="2"/>
      <c r="J6" s="2"/>
      <c r="K6" s="2"/>
      <c r="L6" s="2">
        <v>2423</v>
      </c>
      <c r="M6" s="2">
        <v>84400960</v>
      </c>
      <c r="N6" s="2">
        <v>1234</v>
      </c>
      <c r="O6" s="2">
        <v>22811290</v>
      </c>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v>570</v>
      </c>
      <c r="AU6" s="2">
        <v>14887095</v>
      </c>
      <c r="AV6" s="2"/>
    </row>
    <row r="7" spans="1:48" x14ac:dyDescent="0.25">
      <c r="A7" s="2">
        <v>2017</v>
      </c>
      <c r="B7" s="2">
        <v>7328</v>
      </c>
      <c r="C7" s="2">
        <v>563803000</v>
      </c>
      <c r="D7" s="2">
        <v>76938</v>
      </c>
      <c r="E7" s="2">
        <v>100</v>
      </c>
      <c r="F7" s="2">
        <v>100</v>
      </c>
      <c r="G7" s="2"/>
      <c r="H7" s="2"/>
      <c r="I7" s="2">
        <v>7328</v>
      </c>
      <c r="J7" s="2">
        <v>572164000</v>
      </c>
      <c r="K7" s="2">
        <v>78079</v>
      </c>
      <c r="L7" s="2"/>
      <c r="M7" s="2"/>
      <c r="N7" s="2"/>
      <c r="O7" s="2"/>
      <c r="P7" s="2">
        <v>1612</v>
      </c>
      <c r="Q7" s="2">
        <v>27882000</v>
      </c>
      <c r="R7" s="2">
        <v>17296</v>
      </c>
      <c r="S7" s="2">
        <v>22</v>
      </c>
      <c r="T7" s="2">
        <v>4.9000000000000004</v>
      </c>
      <c r="U7" s="2">
        <v>878</v>
      </c>
      <c r="V7" s="2">
        <v>124519000</v>
      </c>
      <c r="W7" s="2">
        <v>141822</v>
      </c>
      <c r="X7" s="2">
        <v>12</v>
      </c>
      <c r="Y7" s="2">
        <v>22.1</v>
      </c>
      <c r="Z7" s="2">
        <v>61</v>
      </c>
      <c r="AA7" s="2">
        <v>1919000</v>
      </c>
      <c r="AB7" s="2">
        <v>0.8</v>
      </c>
      <c r="AC7" s="2">
        <v>0.3</v>
      </c>
      <c r="AD7" s="2">
        <v>567</v>
      </c>
      <c r="AE7" s="2">
        <v>107216000</v>
      </c>
      <c r="AF7" s="2">
        <v>189094</v>
      </c>
      <c r="AG7" s="2">
        <v>7.7</v>
      </c>
      <c r="AH7" s="2">
        <v>19</v>
      </c>
      <c r="AI7" s="2"/>
      <c r="AJ7" s="2"/>
      <c r="AK7" s="2"/>
      <c r="AL7" s="2"/>
      <c r="AM7" s="2"/>
      <c r="AN7" s="2"/>
      <c r="AO7" s="2"/>
      <c r="AP7" s="2"/>
      <c r="AQ7" s="2"/>
      <c r="AR7" s="2"/>
      <c r="AS7" s="2"/>
      <c r="AT7" s="2"/>
      <c r="AU7" s="2"/>
      <c r="AV7" s="2"/>
    </row>
    <row r="8" spans="1:48" x14ac:dyDescent="0.25">
      <c r="A8" s="2">
        <v>2020</v>
      </c>
      <c r="B8" s="2"/>
      <c r="C8" s="2"/>
      <c r="D8" s="2"/>
      <c r="E8" s="2"/>
      <c r="F8" s="2"/>
      <c r="G8" s="2">
        <v>1587</v>
      </c>
      <c r="H8" s="2">
        <v>74256751</v>
      </c>
      <c r="I8" s="2"/>
      <c r="J8" s="2"/>
      <c r="K8" s="2"/>
      <c r="L8" s="2">
        <v>2482</v>
      </c>
      <c r="M8" s="2">
        <v>116324784</v>
      </c>
      <c r="N8" s="2">
        <v>1575</v>
      </c>
      <c r="O8" s="2">
        <v>31860422</v>
      </c>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v>1051</v>
      </c>
      <c r="AU8" s="2">
        <v>42068033</v>
      </c>
      <c r="AV8" s="2"/>
    </row>
    <row r="9" spans="1:48" x14ac:dyDescent="0.25">
      <c r="A9" s="2">
        <v>2022</v>
      </c>
      <c r="B9" s="2">
        <v>6569</v>
      </c>
      <c r="C9" s="2">
        <v>673776000</v>
      </c>
      <c r="D9" s="2">
        <v>102569</v>
      </c>
      <c r="E9" s="2">
        <v>100</v>
      </c>
      <c r="F9" s="2">
        <v>100</v>
      </c>
      <c r="G9" s="2"/>
      <c r="H9" s="2"/>
      <c r="I9" s="2">
        <v>6569</v>
      </c>
      <c r="J9" s="2">
        <v>689291000</v>
      </c>
      <c r="K9" s="2">
        <v>104931</v>
      </c>
      <c r="L9" s="2"/>
      <c r="M9" s="2"/>
      <c r="N9" s="2"/>
      <c r="O9" s="2"/>
      <c r="P9" s="2">
        <v>1368</v>
      </c>
      <c r="Q9" s="2">
        <v>42984000</v>
      </c>
      <c r="R9" s="2">
        <v>31421</v>
      </c>
      <c r="S9" s="2">
        <v>20.8</v>
      </c>
      <c r="T9" s="2">
        <v>6.4</v>
      </c>
      <c r="U9" s="2">
        <v>1226</v>
      </c>
      <c r="V9" s="2">
        <v>187169000</v>
      </c>
      <c r="W9" s="2">
        <v>152666</v>
      </c>
      <c r="X9" s="2">
        <v>18.7</v>
      </c>
      <c r="Y9" s="2">
        <v>27.8</v>
      </c>
      <c r="Z9" s="2">
        <v>83</v>
      </c>
      <c r="AA9" s="2">
        <v>2160000</v>
      </c>
      <c r="AB9" s="2">
        <v>1.3</v>
      </c>
      <c r="AC9" s="2">
        <v>0.3</v>
      </c>
      <c r="AD9" s="2">
        <v>504</v>
      </c>
      <c r="AE9" s="2">
        <v>119630000</v>
      </c>
      <c r="AF9" s="2">
        <v>237360</v>
      </c>
      <c r="AG9" s="2">
        <v>7.7</v>
      </c>
      <c r="AH9" s="2">
        <v>17.8</v>
      </c>
      <c r="AI9" s="2"/>
      <c r="AJ9" s="2"/>
      <c r="AK9" s="2"/>
      <c r="AL9" s="2"/>
      <c r="AM9" s="2"/>
      <c r="AN9" s="2"/>
      <c r="AO9" s="2"/>
      <c r="AP9" s="2"/>
      <c r="AQ9" s="2"/>
      <c r="AR9" s="2"/>
      <c r="AS9" s="2"/>
      <c r="AT9" s="2"/>
      <c r="AU9" s="2"/>
      <c r="AV9" s="2"/>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zoomScaleNormal="100" workbookViewId="0">
      <pane ySplit="1" topLeftCell="A2" activePane="bottomLeft" state="frozen"/>
      <selection pane="bottomLeft" activeCell="D31" sqref="D31"/>
    </sheetView>
  </sheetViews>
  <sheetFormatPr defaultColWidth="8.7109375" defaultRowHeight="15" x14ac:dyDescent="0.25"/>
  <cols>
    <col min="1" max="1" width="8" customWidth="1"/>
    <col min="2" max="2" width="39" customWidth="1"/>
    <col min="3" max="3" width="50" customWidth="1"/>
    <col min="4" max="4" width="40" customWidth="1"/>
  </cols>
  <sheetData>
    <row r="1" spans="1:4" ht="25.5" x14ac:dyDescent="0.25">
      <c r="A1" s="1" t="s">
        <v>15</v>
      </c>
      <c r="B1" s="1" t="s">
        <v>207</v>
      </c>
      <c r="C1" s="1" t="s">
        <v>208</v>
      </c>
      <c r="D1" s="1" t="s">
        <v>209</v>
      </c>
    </row>
    <row r="2" spans="1:4" x14ac:dyDescent="0.25">
      <c r="A2" s="2">
        <v>2002</v>
      </c>
      <c r="B2" s="2">
        <v>34498000</v>
      </c>
      <c r="C2" s="2">
        <v>7.7</v>
      </c>
      <c r="D2" s="2">
        <v>1709</v>
      </c>
    </row>
    <row r="3" spans="1:4" x14ac:dyDescent="0.25">
      <c r="A3" s="2">
        <v>2007</v>
      </c>
      <c r="B3" s="2">
        <v>46427000</v>
      </c>
      <c r="C3" s="2">
        <v>9.5</v>
      </c>
      <c r="D3" s="2">
        <v>2341</v>
      </c>
    </row>
    <row r="4" spans="1:4" x14ac:dyDescent="0.25">
      <c r="A4" s="2">
        <v>2012</v>
      </c>
      <c r="B4" s="2">
        <v>50584000</v>
      </c>
      <c r="C4" s="2">
        <v>7.7</v>
      </c>
      <c r="D4" s="2">
        <v>2148</v>
      </c>
    </row>
    <row r="5" spans="1:4" x14ac:dyDescent="0.25">
      <c r="A5" s="2">
        <v>2017</v>
      </c>
      <c r="B5" s="2">
        <v>49187000</v>
      </c>
      <c r="C5" s="2">
        <v>8.5</v>
      </c>
      <c r="D5" s="2">
        <v>1976</v>
      </c>
    </row>
    <row r="6" spans="1:4" x14ac:dyDescent="0.25">
      <c r="A6" s="2">
        <v>2022</v>
      </c>
      <c r="B6" s="2">
        <v>72818000</v>
      </c>
      <c r="C6" s="2">
        <v>11.7</v>
      </c>
      <c r="D6" s="2">
        <v>3888</v>
      </c>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9"/>
  <sheetViews>
    <sheetView zoomScaleNormal="100" workbookViewId="0">
      <pane ySplit="1" topLeftCell="A2" activePane="bottomLeft" state="frozen"/>
      <selection pane="bottomLeft" activeCell="D27" sqref="D27"/>
    </sheetView>
  </sheetViews>
  <sheetFormatPr defaultColWidth="8.7109375" defaultRowHeight="15" x14ac:dyDescent="0.25"/>
  <cols>
    <col min="1" max="1" width="8" customWidth="1"/>
    <col min="2" max="2" width="37" customWidth="1"/>
    <col min="3" max="14" width="50" customWidth="1"/>
    <col min="15" max="15" width="42" customWidth="1"/>
    <col min="16" max="45" width="50" customWidth="1"/>
  </cols>
  <sheetData>
    <row r="1" spans="1:45" ht="38.25" x14ac:dyDescent="0.25">
      <c r="A1" s="1" t="s">
        <v>15</v>
      </c>
      <c r="B1" s="1" t="s">
        <v>210</v>
      </c>
      <c r="C1" s="1" t="s">
        <v>211</v>
      </c>
      <c r="D1" s="1" t="s">
        <v>212</v>
      </c>
      <c r="E1" s="1" t="s">
        <v>213</v>
      </c>
      <c r="F1" s="1" t="s">
        <v>214</v>
      </c>
      <c r="G1" s="1" t="s">
        <v>215</v>
      </c>
      <c r="H1" s="1" t="s">
        <v>216</v>
      </c>
      <c r="I1" s="1" t="s">
        <v>217</v>
      </c>
      <c r="J1" s="1" t="s">
        <v>218</v>
      </c>
      <c r="K1" s="1" t="s">
        <v>219</v>
      </c>
      <c r="L1" s="1" t="s">
        <v>220</v>
      </c>
      <c r="M1" s="1" t="s">
        <v>221</v>
      </c>
      <c r="N1" s="1" t="s">
        <v>222</v>
      </c>
      <c r="O1" s="1" t="s">
        <v>223</v>
      </c>
      <c r="P1" s="1" t="s">
        <v>224</v>
      </c>
      <c r="Q1" s="1" t="s">
        <v>225</v>
      </c>
      <c r="R1" s="1" t="s">
        <v>226</v>
      </c>
      <c r="S1" s="1" t="s">
        <v>227</v>
      </c>
      <c r="T1" s="1" t="s">
        <v>228</v>
      </c>
      <c r="U1" s="1" t="s">
        <v>229</v>
      </c>
      <c r="V1" s="1" t="s">
        <v>230</v>
      </c>
      <c r="W1" s="1" t="s">
        <v>231</v>
      </c>
      <c r="X1" s="1" t="s">
        <v>232</v>
      </c>
      <c r="Y1" s="1" t="s">
        <v>233</v>
      </c>
      <c r="Z1" s="1" t="s">
        <v>234</v>
      </c>
      <c r="AA1" s="1" t="s">
        <v>235</v>
      </c>
      <c r="AB1" s="1" t="s">
        <v>236</v>
      </c>
      <c r="AC1" s="1" t="s">
        <v>237</v>
      </c>
      <c r="AD1" s="1" t="s">
        <v>238</v>
      </c>
      <c r="AE1" s="1" t="s">
        <v>239</v>
      </c>
      <c r="AF1" s="1" t="s">
        <v>240</v>
      </c>
      <c r="AG1" s="1" t="s">
        <v>241</v>
      </c>
      <c r="AH1" s="1" t="s">
        <v>242</v>
      </c>
      <c r="AI1" s="1" t="s">
        <v>243</v>
      </c>
      <c r="AJ1" s="1" t="s">
        <v>244</v>
      </c>
      <c r="AK1" s="1" t="s">
        <v>245</v>
      </c>
      <c r="AL1" s="1" t="s">
        <v>246</v>
      </c>
      <c r="AM1" s="1" t="s">
        <v>247</v>
      </c>
      <c r="AN1" s="1" t="s">
        <v>248</v>
      </c>
      <c r="AO1" s="1" t="s">
        <v>249</v>
      </c>
      <c r="AP1" s="1" t="s">
        <v>250</v>
      </c>
      <c r="AQ1" s="1" t="s">
        <v>251</v>
      </c>
      <c r="AR1" s="1" t="s">
        <v>252</v>
      </c>
      <c r="AS1" s="1" t="s">
        <v>253</v>
      </c>
    </row>
    <row r="2" spans="1:45" x14ac:dyDescent="0.25">
      <c r="A2" s="2">
        <v>2007</v>
      </c>
      <c r="B2" s="2">
        <v>804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5" x14ac:dyDescent="0.25">
      <c r="A3" s="2">
        <v>2009</v>
      </c>
      <c r="B3" s="2"/>
      <c r="C3" s="2"/>
      <c r="D3" s="2"/>
      <c r="E3" s="2"/>
      <c r="F3" s="2"/>
      <c r="G3" s="2"/>
      <c r="H3" s="2"/>
      <c r="I3" s="2"/>
      <c r="J3" s="2"/>
      <c r="K3" s="2"/>
      <c r="L3" s="2"/>
      <c r="M3" s="2"/>
      <c r="N3" s="2"/>
      <c r="O3" s="2"/>
      <c r="P3" s="2"/>
      <c r="Q3" s="2"/>
      <c r="R3" s="2"/>
      <c r="S3" s="2"/>
      <c r="T3" s="2"/>
      <c r="U3" s="2"/>
      <c r="V3" s="2">
        <v>19</v>
      </c>
      <c r="W3" s="2">
        <v>10</v>
      </c>
      <c r="X3" s="2">
        <v>2125</v>
      </c>
      <c r="Y3" s="2"/>
      <c r="Z3" s="2"/>
      <c r="AA3" s="2">
        <v>1790</v>
      </c>
      <c r="AB3" s="2">
        <v>1498</v>
      </c>
      <c r="AC3" s="2">
        <v>4189</v>
      </c>
      <c r="AD3" s="2">
        <v>520</v>
      </c>
      <c r="AE3" s="2">
        <v>16665</v>
      </c>
      <c r="AF3" s="2">
        <v>28</v>
      </c>
      <c r="AG3" s="2">
        <v>1790</v>
      </c>
      <c r="AH3" s="2">
        <v>469</v>
      </c>
      <c r="AI3" s="2">
        <v>213</v>
      </c>
      <c r="AJ3" s="2"/>
      <c r="AK3" s="2">
        <v>522</v>
      </c>
      <c r="AL3" s="2"/>
      <c r="AM3" s="2">
        <v>23</v>
      </c>
      <c r="AN3" s="2">
        <v>16</v>
      </c>
      <c r="AO3" s="2">
        <v>28</v>
      </c>
      <c r="AP3" s="2">
        <v>1</v>
      </c>
      <c r="AQ3" s="2">
        <v>67</v>
      </c>
      <c r="AR3" s="2">
        <v>43</v>
      </c>
      <c r="AS3" s="2">
        <v>1799</v>
      </c>
    </row>
    <row r="4" spans="1:45" x14ac:dyDescent="0.25">
      <c r="A4" s="2">
        <v>2012</v>
      </c>
      <c r="B4" s="2"/>
      <c r="C4" s="2"/>
      <c r="D4" s="2"/>
      <c r="E4" s="2"/>
      <c r="F4" s="2"/>
      <c r="G4" s="2"/>
      <c r="H4" s="2"/>
      <c r="I4" s="2"/>
      <c r="J4" s="2"/>
      <c r="K4" s="2"/>
      <c r="L4" s="2"/>
      <c r="M4" s="2"/>
      <c r="N4" s="2"/>
      <c r="O4" s="2">
        <v>1291</v>
      </c>
      <c r="P4" s="2">
        <v>26</v>
      </c>
      <c r="Q4" s="2">
        <v>6</v>
      </c>
      <c r="R4" s="2"/>
      <c r="S4" s="2">
        <v>37</v>
      </c>
      <c r="T4" s="2">
        <v>4</v>
      </c>
      <c r="U4" s="2"/>
      <c r="V4" s="2"/>
      <c r="W4" s="2"/>
      <c r="X4" s="2"/>
      <c r="Y4" s="2">
        <v>20</v>
      </c>
      <c r="Z4" s="2">
        <v>1271</v>
      </c>
      <c r="AA4" s="2"/>
      <c r="AB4" s="2"/>
      <c r="AC4" s="2"/>
      <c r="AD4" s="2"/>
      <c r="AE4" s="2"/>
      <c r="AF4" s="2"/>
      <c r="AG4" s="2"/>
      <c r="AH4" s="2"/>
      <c r="AI4" s="2"/>
      <c r="AJ4" s="2">
        <v>21</v>
      </c>
      <c r="AK4" s="2"/>
      <c r="AL4" s="2">
        <v>89</v>
      </c>
      <c r="AM4" s="2"/>
      <c r="AN4" s="2"/>
      <c r="AO4" s="2"/>
      <c r="AP4" s="2"/>
      <c r="AQ4" s="2"/>
      <c r="AR4" s="2"/>
      <c r="AS4" s="2"/>
    </row>
    <row r="5" spans="1:45" x14ac:dyDescent="0.25">
      <c r="A5" s="2">
        <v>2013</v>
      </c>
      <c r="B5" s="2"/>
      <c r="C5" s="2">
        <v>2744728</v>
      </c>
      <c r="D5" s="2">
        <v>505</v>
      </c>
      <c r="E5" s="2">
        <v>307</v>
      </c>
      <c r="F5" s="2" t="s">
        <v>117</v>
      </c>
      <c r="G5" s="2">
        <v>13</v>
      </c>
      <c r="H5" s="2">
        <v>6</v>
      </c>
      <c r="I5" s="2">
        <v>2132487</v>
      </c>
      <c r="J5" s="2">
        <v>456</v>
      </c>
      <c r="K5" s="2">
        <v>284</v>
      </c>
      <c r="L5" s="2" t="s">
        <v>117</v>
      </c>
      <c r="M5" s="2">
        <v>36</v>
      </c>
      <c r="N5" s="2">
        <v>20</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x14ac:dyDescent="0.25">
      <c r="A6" s="2">
        <v>2017</v>
      </c>
      <c r="B6" s="2"/>
      <c r="C6" s="2"/>
      <c r="D6" s="2"/>
      <c r="E6" s="2"/>
      <c r="F6" s="2"/>
      <c r="G6" s="2"/>
      <c r="H6" s="2"/>
      <c r="I6" s="2"/>
      <c r="J6" s="2"/>
      <c r="K6" s="2"/>
      <c r="L6" s="2"/>
      <c r="M6" s="2"/>
      <c r="N6" s="2"/>
      <c r="O6" s="2">
        <v>2474</v>
      </c>
      <c r="P6" s="2">
        <v>5</v>
      </c>
      <c r="Q6" s="2">
        <v>4</v>
      </c>
      <c r="R6" s="2">
        <v>6</v>
      </c>
      <c r="S6" s="2">
        <v>58</v>
      </c>
      <c r="T6" s="2">
        <v>2</v>
      </c>
      <c r="U6" s="2">
        <v>102</v>
      </c>
      <c r="V6" s="2"/>
      <c r="W6" s="2"/>
      <c r="X6" s="2"/>
      <c r="Y6" s="2">
        <v>24</v>
      </c>
      <c r="Z6" s="2">
        <v>2356</v>
      </c>
      <c r="AA6" s="2"/>
      <c r="AB6" s="2"/>
      <c r="AC6" s="2"/>
      <c r="AD6" s="2"/>
      <c r="AE6" s="2"/>
      <c r="AF6" s="2"/>
      <c r="AG6" s="2"/>
      <c r="AH6" s="2"/>
      <c r="AI6" s="2"/>
      <c r="AJ6" s="2">
        <v>7</v>
      </c>
      <c r="AK6" s="2"/>
      <c r="AL6" s="2">
        <v>90</v>
      </c>
      <c r="AM6" s="2"/>
      <c r="AN6" s="2"/>
      <c r="AO6" s="2"/>
      <c r="AP6" s="2"/>
      <c r="AQ6" s="2"/>
      <c r="AR6" s="2"/>
      <c r="AS6" s="2"/>
    </row>
    <row r="7" spans="1:45" x14ac:dyDescent="0.25">
      <c r="A7" s="2">
        <v>2018</v>
      </c>
      <c r="B7" s="2"/>
      <c r="C7" s="2">
        <v>1079000</v>
      </c>
      <c r="D7" s="2">
        <v>502</v>
      </c>
      <c r="E7" s="2">
        <v>317</v>
      </c>
      <c r="F7" s="2">
        <v>391000</v>
      </c>
      <c r="G7" s="2">
        <v>83</v>
      </c>
      <c r="H7" s="2">
        <v>21</v>
      </c>
      <c r="I7" s="2">
        <v>688000</v>
      </c>
      <c r="J7" s="2">
        <v>419</v>
      </c>
      <c r="K7" s="2">
        <v>299</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5" x14ac:dyDescent="0.25">
      <c r="A8" s="2">
        <v>2022</v>
      </c>
      <c r="B8" s="2"/>
      <c r="C8" s="2"/>
      <c r="D8" s="2"/>
      <c r="E8" s="2"/>
      <c r="F8" s="2"/>
      <c r="G8" s="2"/>
      <c r="H8" s="2"/>
      <c r="I8" s="2"/>
      <c r="J8" s="2"/>
      <c r="K8" s="2"/>
      <c r="L8" s="2"/>
      <c r="M8" s="2"/>
      <c r="N8" s="2"/>
      <c r="O8" s="2">
        <v>2259</v>
      </c>
      <c r="P8" s="2"/>
      <c r="Q8" s="2"/>
      <c r="R8" s="2">
        <v>2</v>
      </c>
      <c r="S8" s="2">
        <v>46</v>
      </c>
      <c r="T8" s="2"/>
      <c r="U8" s="2"/>
      <c r="V8" s="2"/>
      <c r="W8" s="2"/>
      <c r="X8" s="2"/>
      <c r="Y8" s="2">
        <v>27</v>
      </c>
      <c r="Z8" s="2">
        <v>2247</v>
      </c>
      <c r="AA8" s="2"/>
      <c r="AB8" s="2"/>
      <c r="AC8" s="2"/>
      <c r="AD8" s="2"/>
      <c r="AE8" s="2"/>
      <c r="AF8" s="2"/>
      <c r="AG8" s="2"/>
      <c r="AH8" s="2"/>
      <c r="AI8" s="2"/>
      <c r="AJ8" s="2">
        <v>20</v>
      </c>
      <c r="AK8" s="2"/>
      <c r="AL8" s="2">
        <v>54</v>
      </c>
      <c r="AM8" s="2"/>
      <c r="AN8" s="2"/>
      <c r="AO8" s="2"/>
      <c r="AP8" s="2"/>
      <c r="AQ8" s="2"/>
      <c r="AR8" s="2"/>
      <c r="AS8" s="2"/>
    </row>
    <row r="9" spans="1:45" x14ac:dyDescent="0.25">
      <c r="A9" s="2">
        <v>2023</v>
      </c>
      <c r="B9" s="2"/>
      <c r="C9" s="2">
        <v>1406000</v>
      </c>
      <c r="D9" s="2">
        <v>531</v>
      </c>
      <c r="E9" s="2">
        <v>332</v>
      </c>
      <c r="F9" s="2">
        <v>203000</v>
      </c>
      <c r="G9" s="2">
        <v>26</v>
      </c>
      <c r="H9" s="2">
        <v>20</v>
      </c>
      <c r="I9" s="2">
        <v>1171000</v>
      </c>
      <c r="J9" s="2">
        <v>470</v>
      </c>
      <c r="K9" s="2">
        <v>280</v>
      </c>
      <c r="L9" s="2">
        <v>33000</v>
      </c>
      <c r="M9" s="2">
        <v>35</v>
      </c>
      <c r="N9" s="2">
        <v>32</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TITLE</vt:lpstr>
      <vt:lpstr>AG LAND</vt:lpstr>
      <vt:lpstr>AG SERVICES</vt:lpstr>
      <vt:lpstr>ANIMAL TOTALS</vt:lpstr>
      <vt:lpstr>CCC LOANS</vt:lpstr>
      <vt:lpstr>CHEMICAL TOTALS</vt:lpstr>
      <vt:lpstr>COMMODITY TOTALS</vt:lpstr>
      <vt:lpstr>DEPRECIATION</vt:lpstr>
      <vt:lpstr>ENERGY</vt:lpstr>
      <vt:lpstr>EXPENSE TOTALS</vt:lpstr>
      <vt:lpstr>FACILITIES &amp; EQUIPMENT</vt:lpstr>
      <vt:lpstr>FARM OPERATIONS</vt:lpstr>
      <vt:lpstr>FEED</vt:lpstr>
      <vt:lpstr>FERTILIZER &amp; CHEMICAL TOTALS</vt:lpstr>
      <vt:lpstr>FERTILIZER TOTALS</vt:lpstr>
      <vt:lpstr>FUELS</vt:lpstr>
      <vt:lpstr>GOVT PROGRAMS</vt:lpstr>
      <vt:lpstr>GROWING MEDIA</vt:lpstr>
      <vt:lpstr>INCOME, FARM-RELATED</vt:lpstr>
      <vt:lpstr>INCOME, NET CASH FARM</vt:lpstr>
      <vt:lpstr>INTEREST</vt:lpstr>
      <vt:lpstr>LABOR</vt:lpstr>
      <vt:lpstr>LAND AREA</vt:lpstr>
      <vt:lpstr>MACHINERY TOTALS</vt:lpstr>
      <vt:lpstr>MACHINERY, OTHER</vt:lpstr>
      <vt:lpstr>PRACTICES</vt:lpstr>
      <vt:lpstr>PUMPS</vt:lpstr>
      <vt:lpstr>RENT</vt:lpstr>
      <vt:lpstr>RETURNS &amp; ALLOWANCES</vt:lpstr>
      <vt:lpstr>SEEDS</vt:lpstr>
      <vt:lpstr>SEEDS &amp; PLANTS TOTALS</vt:lpstr>
      <vt:lpstr>SELF PROPELLED</vt:lpstr>
      <vt:lpstr>SUPPLIES &amp; REPAIRS</vt:lpstr>
      <vt:lpstr>TAXES</vt:lpstr>
      <vt:lpstr>TRACTORS</vt:lpstr>
      <vt:lpstr>TRUCKS</vt:lpstr>
      <vt:lpstr>WATER</vt:lpstr>
      <vt:lpstr>WELLS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2026-03-19T23:38:29Z</dcterms:created>
  <dcterms:modified xsi:type="dcterms:W3CDTF">2026-03-25T02:15:12Z</dcterms:modified>
  <dc:language>en-US</dc:language>
</cp:coreProperties>
</file>