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bonhee_j_keanu_hawaii_gov/Documents/Documents/MANB/Databook/"/>
    </mc:Choice>
  </mc:AlternateContent>
  <xr:revisionPtr revIDLastSave="70" documentId="8_{AE45341B-06E0-46B3-B1F0-10486DCA28C2}" xr6:coauthVersionLast="47" xr6:coauthVersionMax="47" xr10:uidLastSave="{D2646076-BC17-4F0D-A67F-69B8354594EC}"/>
  <bookViews>
    <workbookView xWindow="945" yWindow="300" windowWidth="27600" windowHeight="14940" tabRatio="825" xr2:uid="{00000000-000D-0000-FFFF-FFFF00000000}"/>
  </bookViews>
  <sheets>
    <sheet name="TITLE" sheetId="1" r:id="rId1"/>
    <sheet name="AVOCADOS" sheetId="2" r:id="rId2"/>
    <sheet name="BANANAS" sheetId="3" r:id="rId3"/>
    <sheet name="BEANS" sheetId="4" r:id="rId4"/>
    <sheet name="CABBAGE" sheetId="5" r:id="rId5"/>
    <sheet name="COFFEE" sheetId="6" r:id="rId6"/>
    <sheet name="CORN" sheetId="7" r:id="rId7"/>
    <sheet name="CROP TOTALS" sheetId="8" r:id="rId8"/>
    <sheet name="CUCUMBERS" sheetId="9" r:id="rId9"/>
    <sheet name="EGGPLANT" sheetId="10" r:id="rId10"/>
    <sheet name="FIELD CROP TOTALS" sheetId="11" r:id="rId11"/>
    <sheet name="FRUIT &amp; TREE NUT TOTALS" sheetId="12" r:id="rId12"/>
    <sheet name="GINGER ROOT" sheetId="13" r:id="rId13"/>
    <sheet name="GUAVAS" sheetId="14" r:id="rId14"/>
    <sheet name="HAY" sheetId="15" r:id="rId15"/>
    <sheet name="HEMP" sheetId="16" r:id="rId16"/>
    <sheet name="MACADAMIAS" sheetId="17" r:id="rId17"/>
    <sheet name="MELONS" sheetId="18" r:id="rId18"/>
    <sheet name="NON-CITRUS FRUIT &amp; TREE NUTS TO" sheetId="19" r:id="rId19"/>
    <sheet name="PAPAYAS" sheetId="20" r:id="rId20"/>
    <sheet name="PINEAPPLES" sheetId="21" r:id="rId21"/>
    <sheet name="SUGARCANE" sheetId="22" r:id="rId22"/>
    <sheet name="TARO" sheetId="23" r:id="rId23"/>
    <sheet name="TOMATOES" sheetId="24" r:id="rId24"/>
    <sheet name="VEGETABLE TOTALS" sheetId="25" r:id="rId25"/>
    <sheet name="FLORICULTURE TOTALS"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32" i="1" l="1"/>
  <c r="B31" i="1"/>
  <c r="B30" i="1"/>
  <c r="B29" i="1"/>
  <c r="B28" i="1"/>
  <c r="B27" i="1"/>
  <c r="B26" i="1"/>
  <c r="B25" i="1"/>
  <c r="B24" i="1"/>
  <c r="B23" i="1"/>
  <c r="B22" i="1"/>
  <c r="B21" i="1"/>
  <c r="B20" i="1"/>
  <c r="B19" i="1"/>
  <c r="B18" i="1"/>
  <c r="B17" i="1"/>
  <c r="B16" i="1"/>
  <c r="B15" i="1"/>
  <c r="B14" i="1"/>
  <c r="B13" i="1"/>
  <c r="B12" i="1"/>
  <c r="B11" i="1"/>
  <c r="B10" i="1"/>
  <c r="B9" i="1"/>
  <c r="B8" i="1"/>
</calcChain>
</file>

<file path=xl/sharedStrings.xml><?xml version="1.0" encoding="utf-8"?>
<sst xmlns="http://schemas.openxmlformats.org/spreadsheetml/2006/main" count="677" uniqueCount="257">
  <si>
    <t>Group</t>
  </si>
  <si>
    <t>1988–2024</t>
  </si>
  <si>
    <t>FRUIT &amp; TREE NUTS</t>
  </si>
  <si>
    <t>1997–2017</t>
  </si>
  <si>
    <t>1998–1999</t>
  </si>
  <si>
    <t>VEGETABLES</t>
  </si>
  <si>
    <t>1998–2001</t>
  </si>
  <si>
    <t>1946–2025</t>
  </si>
  <si>
    <t>2016–2020</t>
  </si>
  <si>
    <t>FIELD CROPS</t>
  </si>
  <si>
    <t>2007–2023</t>
  </si>
  <si>
    <t>CROP TOTALS</t>
  </si>
  <si>
    <t>2000–2001</t>
  </si>
  <si>
    <t>1993–2024</t>
  </si>
  <si>
    <t>2010–2023</t>
  </si>
  <si>
    <t>1953–2008</t>
  </si>
  <si>
    <t>2002–2014</t>
  </si>
  <si>
    <t>2016–2019</t>
  </si>
  <si>
    <t>2021–2024</t>
  </si>
  <si>
    <t>1997–2024</t>
  </si>
  <si>
    <t>1998–2000</t>
  </si>
  <si>
    <t>1997–2003</t>
  </si>
  <si>
    <t>1996–2024</t>
  </si>
  <si>
    <t>1997–2006</t>
  </si>
  <si>
    <t>1934–2016</t>
  </si>
  <si>
    <t>1946–2018</t>
  </si>
  <si>
    <t>1997–2016</t>
  </si>
  <si>
    <t>YEAR</t>
  </si>
  <si>
    <t>AVOCADOS - ACRES BEARING</t>
  </si>
  <si>
    <t>AVOCADOS - PRICE RECEIVED, MEASURED IN $ / TON</t>
  </si>
  <si>
    <t>AVOCADOS - PRODUCTION, MEASURED IN $</t>
  </si>
  <si>
    <t>AVOCADOS - PRODUCTION, MEASURED IN TONS</t>
  </si>
  <si>
    <t>AVOCADOS - YIELD, MEASURED IN TONS / ACRE</t>
  </si>
  <si>
    <t>AVOCADOS, FRESH MARKET - PRICE RECEIVED, MEASURED IN $ / TON</t>
  </si>
  <si>
    <t>AVOCADOS, FRESH MARKET - PRODUCTION, MEASURED IN $</t>
  </si>
  <si>
    <t>AVOCADOS, FRESH MARKET - PRODUCTION, MEASURED IN TONS</t>
  </si>
  <si>
    <t>AVOCADOS, NOT SOLD - PRODUCTION, MEASURED IN TONS</t>
  </si>
  <si>
    <t>AVOCADOS, PROCESSING - PRICE RECEIVED, MEASURED IN $ / TON</t>
  </si>
  <si>
    <t>AVOCADOS, PROCESSING - PRODUCTION, MEASURED IN $</t>
  </si>
  <si>
    <t>AVOCADOS, PROCESSING - PRODUCTION, MEASURED IN TONS</t>
  </si>
  <si>
    <t>AVOCADOS, UTILIZED - PRODUCTION, MEASURED IN $</t>
  </si>
  <si>
    <t>AVOCADOS, UTILIZED - PRODUCTION, MEASURED IN TONS</t>
  </si>
  <si>
    <t>(X)</t>
  </si>
  <si>
    <t>(NA)</t>
  </si>
  <si>
    <t>(D)</t>
  </si>
  <si>
    <t>BANANAS - ACRES HARVESTED</t>
  </si>
  <si>
    <t>BANANAS - PRICE RECEIVED, MEASURED IN $ / LB</t>
  </si>
  <si>
    <t>BANANAS - PRODUCTION, MEASURED IN $</t>
  </si>
  <si>
    <t>BANANAS - PRODUCTION, MEASURED IN LB</t>
  </si>
  <si>
    <t>BANANAS, FRESH MARKET - PRICE RECEIVED, MEASURED IN $ / LB</t>
  </si>
  <si>
    <t>BANANAS, FRESH MARKET - PRODUCTION, MEASURED IN $</t>
  </si>
  <si>
    <t>BANANAS, FRESH MARKET - PRODUCTION, MEASURED IN LB</t>
  </si>
  <si>
    <t>BANANAS, NOT SOLD - PRODUCTION, MEASURED IN LB</t>
  </si>
  <si>
    <t>BANANAS, PROCESSING - PRICE RECEIVED, MEASURED IN $ / LB</t>
  </si>
  <si>
    <t>BANANAS, PROCESSING - PRODUCTION, MEASURED IN $</t>
  </si>
  <si>
    <t>BANANAS, PROCESSING - PRODUCTION, MEASURED IN LB</t>
  </si>
  <si>
    <t>BANANAS, UTILIZED - PRODUCTION, MEASURED IN $</t>
  </si>
  <si>
    <t>BANANAS, UTILIZED - PRODUCTION, MEASURED IN LB</t>
  </si>
  <si>
    <t>BANANAS, UTILIZED - YIELD, MEASURED IN LB / ACRE</t>
  </si>
  <si>
    <t>nan</t>
  </si>
  <si>
    <t>BEANS, SNAP, FRESH MARKET - ACRES HARVESTED</t>
  </si>
  <si>
    <t>BEANS, SNAP, FRESH MARKET - ACRES PLANTED</t>
  </si>
  <si>
    <t>BEANS, SNAP, FRESH MARKET - PRICE RECEIVED, MEASURED IN $ / CWT</t>
  </si>
  <si>
    <t>BEANS, SNAP, FRESH MARKET - PRODUCTION, MEASURED IN $</t>
  </si>
  <si>
    <t>BEANS, SNAP, FRESH MARKET - PRODUCTION, MEASURED IN CWT</t>
  </si>
  <si>
    <t>BEANS, SNAP, FRESH MARKET - YIELD, MEASURED IN CWT / ACRE</t>
  </si>
  <si>
    <t>CABBAGE, FRESH MARKET - ACRES HARVESTED</t>
  </si>
  <si>
    <t>CABBAGE, FRESH MARKET - ACRES PLANTED</t>
  </si>
  <si>
    <t>CABBAGE, FRESH MARKET - PRICE RECEIVED, MEASURED IN $ / CWT</t>
  </si>
  <si>
    <t>CABBAGE, FRESH MARKET - PRODUCTION, MEASURED IN $</t>
  </si>
  <si>
    <t>CABBAGE, FRESH MARKET - PRODUCTION, MEASURED IN CWT</t>
  </si>
  <si>
    <t>CABBAGE, FRESH MARKET - YIELD, MEASURED IN CWT / ACRE</t>
  </si>
  <si>
    <t>COFFEE - ACRES BEARING</t>
  </si>
  <si>
    <t>COFFEE - ACRES HARVESTED</t>
  </si>
  <si>
    <t>COFFEE - ACRES PLANTED</t>
  </si>
  <si>
    <t>COFFEE - PRICE RECEIVED, MEASURED IN $ / LB</t>
  </si>
  <si>
    <t>COFFEE - PRICE RECEIVED, MEASURED IN $ / LB, CHERRY BASIS</t>
  </si>
  <si>
    <t>COFFEE - PRICE RECEIVED, MEASURED IN $ / LB, GREEN BASIS</t>
  </si>
  <si>
    <t>COFFEE - PRODUCTION, MEASURED IN $</t>
  </si>
  <si>
    <t>COFFEE - PRODUCTION, MEASURED IN $, CHERRY BASIS</t>
  </si>
  <si>
    <t>COFFEE - PRODUCTION, MEASURED IN LB</t>
  </si>
  <si>
    <t>COFFEE - PRODUCTION, MEASURED IN LB, CHERRY BASIS</t>
  </si>
  <si>
    <t>COFFEE - PRODUCTION, MEASURED IN LB, GREEN BASIS</t>
  </si>
  <si>
    <t>COFFEE - PRODUCTION, MEASURED IN TONS</t>
  </si>
  <si>
    <t>COFFEE - YIELD, MEASURED IN LB / ACRE</t>
  </si>
  <si>
    <t>COFFEE - YIELD, MEASURED IN LB / ACRE, CHERRY BASIS</t>
  </si>
  <si>
    <t>COFFEE - YIELD, MEASURED IN TONS / ACRE</t>
  </si>
  <si>
    <t>COFFEE, NOT SOLD - PRODUCTION, MEASURED IN LB, CHERRY BASIS</t>
  </si>
  <si>
    <t>COFFEE, UTILIZED - PRODUCTION, MEASURED IN $</t>
  </si>
  <si>
    <t>COFFEE, UTILIZED - PRODUCTION, MEASURED IN LB, CHERRY BASIS</t>
  </si>
  <si>
    <t>COFFEE, UTILIZED - PRODUCTION, MEASURED IN LB, GREEN BASIS</t>
  </si>
  <si>
    <t>COFFEE, UTILIZED - PRODUCTION, MEASURED IN LB, PARCHMENT BASIS</t>
  </si>
  <si>
    <t>COFFEE, UTILIZED - PRODUCTION, MEASURED IN TONS</t>
  </si>
  <si>
    <t>CORN, GRAIN - PRICE RECEIVED, MEASURED IN $ / BU</t>
  </si>
  <si>
    <t>(S)</t>
  </si>
  <si>
    <t>CROP TOTALS, (EXCL HORTICULTURE) - PRODUCTION, MEASURED IN $</t>
  </si>
  <si>
    <t>CUCUMBERS, FRESH MARKET - ACRES HARVESTED</t>
  </si>
  <si>
    <t>CUCUMBERS, FRESH MARKET - ACRES PLANTED</t>
  </si>
  <si>
    <t>CUCUMBERS, FRESH MARKET - PRICE RECEIVED, MEASURED IN $ / CWT</t>
  </si>
  <si>
    <t>CUCUMBERS, FRESH MARKET - PRODUCTION, MEASURED IN $</t>
  </si>
  <si>
    <t>CUCUMBERS, FRESH MARKET - PRODUCTION, MEASURED IN CWT</t>
  </si>
  <si>
    <t>CUCUMBERS, FRESH MARKET - YIELD, MEASURED IN CWT / ACRE</t>
  </si>
  <si>
    <t>EGGPLANT, FRESH MARKET - ACRES HARVESTED</t>
  </si>
  <si>
    <t>EGGPLANT, FRESH MARKET - ACRES PLANTED</t>
  </si>
  <si>
    <t>EGGPLANT, FRESH MARKET - PRICE RECEIVED, MEASURED IN $ / CWT</t>
  </si>
  <si>
    <t>EGGPLANT, FRESH MARKET - PRODUCTION, MEASURED IN $</t>
  </si>
  <si>
    <t>EGGPLANT, FRESH MARKET - PRODUCTION, MEASURED IN CWT</t>
  </si>
  <si>
    <t>EGGPLANT, FRESH MARKET - YIELD, MEASURED IN CWT / ACRE</t>
  </si>
  <si>
    <t>FIELD CROP TOTALS, INCL POTATOES &amp; OTHER - PRODUCTION, MEASURED IN $</t>
  </si>
  <si>
    <t>FIELD CROP TOTALS, PRINCIPAL, INCL POTATOES - ACRES HARVESTED</t>
  </si>
  <si>
    <t>FIELD CROP TOTALS, PRINCIPAL, INCL POTATOES - ACRES PLANTED</t>
  </si>
  <si>
    <t>FRUIT &amp; TREE NUT TOTALS, UTILIZED - PRODUCTION, MEASURED IN $</t>
  </si>
  <si>
    <t>GINGER ROOT - ACRES HARVESTED</t>
  </si>
  <si>
    <t>GINGER ROOT - PRICE RECEIVED, MEASURED IN $ / LB</t>
  </si>
  <si>
    <t>GINGER ROOT - PRODUCTION, MEASURED IN $</t>
  </si>
  <si>
    <t>GINGER ROOT - PRODUCTION, MEASURED IN LB</t>
  </si>
  <si>
    <t>GINGER ROOT - YIELD, MEASURED IN LB / ACRE</t>
  </si>
  <si>
    <t>GUAVAS - ACRES HARVESTED</t>
  </si>
  <si>
    <t>GUAVAS - PRICE RECEIVED, MEASURED IN $ / LB</t>
  </si>
  <si>
    <t>GUAVAS - PRODUCTION, MEASURED IN LB</t>
  </si>
  <si>
    <t>GUAVAS, FRESH MARKET - PRODUCTION, MEASURED IN $</t>
  </si>
  <si>
    <t>GUAVAS, FRESH MARKET - PRODUCTION, MEASURED IN LB</t>
  </si>
  <si>
    <t>GUAVAS, PROCESSING - PRICE RECEIVED, MEASURED IN $ / LB</t>
  </si>
  <si>
    <t>GUAVAS, PROCESSING - PRODUCTION, MEASURED IN $</t>
  </si>
  <si>
    <t>GUAVAS, PROCESSING - PRODUCTION, MEASURED IN LB</t>
  </si>
  <si>
    <t>GUAVAS, UTILIZED - PRODUCTION, MEASURED IN $</t>
  </si>
  <si>
    <t>GUAVAS, UTILIZED - PRODUCTION, MEASURED IN LB</t>
  </si>
  <si>
    <t>GUAVAS, UTILIZED - YIELD, MEASURED IN LB / ACRE</t>
  </si>
  <si>
    <t>HAY - PRICE RECEIVED, MEASURED IN $ / TON</t>
  </si>
  <si>
    <t>HAY, (EXCL ALFALFA) - PRICE RECEIVED, MEASURED IN $ / TON</t>
  </si>
  <si>
    <t>HAY, ALFALFA - PRICE RECEIVED, MEASURED IN $ / TON</t>
  </si>
  <si>
    <t>HEMP, INDUSTRIAL, IN THE OPEN - ACRES HARVESTED</t>
  </si>
  <si>
    <t>HEMP, INDUSTRIAL, IN THE OPEN - ACRES PLANTED</t>
  </si>
  <si>
    <t>HEMP, INDUSTRIAL, IN THE OPEN, FIBER - ACRES HARVESTED</t>
  </si>
  <si>
    <t>HEMP, INDUSTRIAL, IN THE OPEN, FIBER - PRODUCTION, MEASURED IN LB</t>
  </si>
  <si>
    <t>HEMP, INDUSTRIAL, IN THE OPEN, FIBER - YIELD, MEASURED IN LBS / ACRE</t>
  </si>
  <si>
    <t>HEMP, INDUSTRIAL, IN THE OPEN, FLORAL - ACRES HARVESTED</t>
  </si>
  <si>
    <t>HEMP, INDUSTRIAL, IN THE OPEN, FLORAL - PRODUCTION, MEASURED IN LB</t>
  </si>
  <si>
    <t>HEMP, INDUSTRIAL, IN THE OPEN, FLORAL - YIELD, MEASURED IN LBS / ACRE</t>
  </si>
  <si>
    <t>HEMP, INDUSTRIAL, IN THE OPEN, FLORAL - YIELD, MEDIAN, MEASURED IN LBS / ACRE</t>
  </si>
  <si>
    <t>HEMP, INDUSTRIAL, IN THE OPEN, NOT SOLD, FIBER - PRODUCTION, MEASURED IN LB</t>
  </si>
  <si>
    <t>HEMP, INDUSTRIAL, IN THE OPEN, NOT SOLD, FLORAL - PRODUCTION, MEASURED IN LB</t>
  </si>
  <si>
    <t>HEMP, INDUSTRIAL, IN THE OPEN, PRODUCTION CONTRACT, UTILIZED, FIBER - PRODUCTION, MEASURED IN PCT</t>
  </si>
  <si>
    <t>HEMP, INDUSTRIAL, IN THE OPEN, PRODUCTION CONTRACT, UTILIZED, FLORAL - PRODUCTION, MEASURED IN PCT</t>
  </si>
  <si>
    <t>HEMP, INDUSTRIAL, IN THE OPEN, UTILIZED, FIBER - PRICE RECEIVED, MEASURED IN $ / LB</t>
  </si>
  <si>
    <t>HEMP, INDUSTRIAL, IN THE OPEN, UTILIZED, FIBER - PRODUCTION, MEASURED IN $</t>
  </si>
  <si>
    <t>HEMP, INDUSTRIAL, IN THE OPEN, UTILIZED, FIBER - PRODUCTION, MEASURED IN LB</t>
  </si>
  <si>
    <t>HEMP, INDUSTRIAL, IN THE OPEN, UTILIZED, FLORAL - PRICE RECEIVED, MEASURED IN $ / LB</t>
  </si>
  <si>
    <t>HEMP, INDUSTRIAL, IN THE OPEN, UTILIZED, FLORAL - PRICE RECEIVED, MEDIAN, MEASURED IN $ / LB</t>
  </si>
  <si>
    <t>HEMP, INDUSTRIAL, IN THE OPEN, UTILIZED, FLORAL - PRODUCTION, MEASURED IN $</t>
  </si>
  <si>
    <t>HEMP, INDUSTRIAL, IN THE OPEN, UTILIZED, FLORAL - PRODUCTION, MEASURED IN LB</t>
  </si>
  <si>
    <t>HEMP, INDUSTRIAL, UNDER PROTECTION - SQ FT IN PRODUCTION</t>
  </si>
  <si>
    <t>HEMP, INDUSTRIAL, UNDER PROTECTION, CLONES &amp; TRANSPLANTS - PRODUCTION, MEASURED IN LB</t>
  </si>
  <si>
    <t>HEMP, INDUSTRIAL, UNDER PROTECTION, FLORAL - PRODUCTION, MEASURED IN LB</t>
  </si>
  <si>
    <t>HEMP, INDUSTRIAL, UNDER PROTECTION, NOT SOLD, CLONES &amp; TRANSPLANTS - PRODUCTION, MEASURED IN LB</t>
  </si>
  <si>
    <t>HEMP, INDUSTRIAL, UNDER PROTECTION, NOT SOLD, FLORAL - PRODUCTION, MEASURED IN LB</t>
  </si>
  <si>
    <t>HEMP, INDUSTRIAL, UNDER PROTECTION, PRODUCTION CONTRACT, UTILIZED, CLONES &amp; TRANSPLANTS - PRODUCTION, MEASURED IN PCT</t>
  </si>
  <si>
    <t>HEMP, INDUSTRIAL, UNDER PROTECTION, PRODUCTION CONTRACT, UTILIZED, FLORAL - PRODUCTION, MEASURED IN PCT</t>
  </si>
  <si>
    <t>HEMP, INDUSTRIAL, UNDER PROTECTION, UTILIZED, CLONES &amp; TRANSPLANTS - PRICE RECEIVED, MEASURED IN $ / LB</t>
  </si>
  <si>
    <t>HEMP, INDUSTRIAL, UNDER PROTECTION, UTILIZED, CLONES &amp; TRANSPLANTS - PRODUCTION, MEASURED IN $</t>
  </si>
  <si>
    <t>HEMP, INDUSTRIAL, UNDER PROTECTION, UTILIZED, CLONES &amp; TRANSPLANTS - PRODUCTION, MEASURED IN LB</t>
  </si>
  <si>
    <t>HEMP, INDUSTRIAL, UNDER PROTECTION, UTILIZED, FLORAL - PRICE RECEIVED, MEASURED IN $ / LB</t>
  </si>
  <si>
    <t>HEMP, INDUSTRIAL, UNDER PROTECTION, UTILIZED, FLORAL - PRODUCTION, MEASURED IN $</t>
  </si>
  <si>
    <t>HEMP, INDUSTRIAL, UNDER PROTECTION, UTILIZED, FLORAL - PRODUCTION, MEASURED IN LB</t>
  </si>
  <si>
    <t>MACADAMIAS - ACRES BEARING</t>
  </si>
  <si>
    <t>MACADAMIAS - PRICE RECEIVED, MEASURED IN $ / LB</t>
  </si>
  <si>
    <t>MACADAMIAS - PRODUCTION, MEASURED IN $</t>
  </si>
  <si>
    <t>MACADAMIAS, UTILIZED - YIELD, MEASURED IN LB / ACRE</t>
  </si>
  <si>
    <t>MACADAMIAS, UTILIZED, IN SHELL - PRODUCTION, MEASURED IN $</t>
  </si>
  <si>
    <t>MACADAMIAS, UTILIZED, IN SHELL - PRODUCTION, MEASURED IN LB</t>
  </si>
  <si>
    <t>MACADAMIAS, UTILIZED, IN SHELL - YIELD, MEASURED IN LB / ACRE</t>
  </si>
  <si>
    <t>MELONS, WATERMELON - PRICE RECEIVED, MEASURED IN $ / CWT</t>
  </si>
  <si>
    <t>MELONS, WATERMELON, FRESH MARKET - ACRES HARVESTED</t>
  </si>
  <si>
    <t>MELONS, WATERMELON, FRESH MARKET - ACRES PLANTED</t>
  </si>
  <si>
    <t>MELONS, WATERMELON, FRESH MARKET - PRICE RECEIVED, MEASURED IN $ / CWT</t>
  </si>
  <si>
    <t>MELONS, WATERMELON, FRESH MARKET - PRODUCTION, MEASURED IN $</t>
  </si>
  <si>
    <t>MELONS, WATERMELON, FRESH MARKET - PRODUCTION, MEASURED IN CWT</t>
  </si>
  <si>
    <t>MELONS, WATERMELON, FRESH MARKET - YIELD, MEASURED IN CWT / ACRE</t>
  </si>
  <si>
    <t>NON-CITRUS FRUIT &amp; TREE NUTS TOTALS - PRODUCTION, MEASURED IN $</t>
  </si>
  <si>
    <t>PAPAYAS - ACRES BEARING</t>
  </si>
  <si>
    <t>PAPAYAS - PRICE RECEIVED, MEASURED IN $ / LB</t>
  </si>
  <si>
    <t>PAPAYAS - PRODUCTION, MEASURED IN $</t>
  </si>
  <si>
    <t>PAPAYAS - PRODUCTION, MEASURED IN LB</t>
  </si>
  <si>
    <t>PAPAYAS - YIELD, MEASURED IN LB / ACRE</t>
  </si>
  <si>
    <t>PAPAYAS, FRESH MARKET - PRICE RECEIVED, MEASURED IN $ / LB</t>
  </si>
  <si>
    <t>PAPAYAS, FRESH MARKET - PRODUCTION, MEASURED IN $</t>
  </si>
  <si>
    <t>PAPAYAS, FRESH MARKET - PRODUCTION, MEASURED IN LB</t>
  </si>
  <si>
    <t>PAPAYAS, NOT SOLD - PRODUCTION, MEASURED IN LB</t>
  </si>
  <si>
    <t>PAPAYAS, PROCESSING - PRICE RECEIVED, MEASURED IN $ / LB</t>
  </si>
  <si>
    <t>PAPAYAS, PROCESSING - PRODUCTION, MEASURED IN $</t>
  </si>
  <si>
    <t>PAPAYAS, PROCESSING - PRODUCTION, MEASURED IN LB</t>
  </si>
  <si>
    <t>PAPAYAS, UTILIZED - PRODUCTION, MEASURED IN $</t>
  </si>
  <si>
    <t>PAPAYAS, UTILIZED - PRODUCTION, MEASURED IN LB</t>
  </si>
  <si>
    <t>PAPAYAS, UTILIZED - YIELD, MEASURED IN LB / ACRE</t>
  </si>
  <si>
    <t>PINEAPPLES - PRICE RECEIVED, MEASURED IN $ / TON</t>
  </si>
  <si>
    <t>PINEAPPLES - PRODUCTION, MEASURED IN $</t>
  </si>
  <si>
    <t>PINEAPPLES, FRESH MARKET - PRICE RECEIVED, MEASURED IN $ / TON</t>
  </si>
  <si>
    <t>PINEAPPLES, PROCESSING - PRICE RECEIVED, MEASURED IN $ / TON</t>
  </si>
  <si>
    <t>SUGARCANE - PRICE RECEIVED, MEASURED IN $ / TON</t>
  </si>
  <si>
    <t>SUGARCANE, SEED - ACRES HARVESTED</t>
  </si>
  <si>
    <t>SUGARCANE, SEED - PRODUCTION, MEASURED IN TONS</t>
  </si>
  <si>
    <t>SUGARCANE, SEED - YIELD, MEASURED IN TONS / ACRE</t>
  </si>
  <si>
    <t>SUGARCANE, SUGAR &amp; SEED - ACRES HARVESTED</t>
  </si>
  <si>
    <t>SUGARCANE, SUGAR &amp; SEED - PRICE RECEIVED, MEASURED IN $ / TON</t>
  </si>
  <si>
    <t>SUGARCANE, SUGAR &amp; SEED - PRODUCTION, MEASURED IN $</t>
  </si>
  <si>
    <t>SUGARCANE, SUGAR &amp; SEED - PRODUCTION, MEASURED IN TONS</t>
  </si>
  <si>
    <t>SUGARCANE, SUGAR &amp; SEED - YIELD, MEASURED IN TONS / ACRE</t>
  </si>
  <si>
    <t>SUGARCANE, SUGAR - ACRES HARVESTED</t>
  </si>
  <si>
    <t>SUGARCANE, SUGAR - PRICE RECEIVED, MEASURED IN $ / TON</t>
  </si>
  <si>
    <t>SUGARCANE, SUGAR - PRODUCTION, MEASURED IN $</t>
  </si>
  <si>
    <t>SUGARCANE, SUGAR - PRODUCTION, MEASURED IN TONS</t>
  </si>
  <si>
    <t>SUGARCANE, SUGAR - SUCROSE, MEASURED IN PCT</t>
  </si>
  <si>
    <t>SUGARCANE, SUGAR - YIELD, MEASURED IN TONS / ACRE</t>
  </si>
  <si>
    <t>TARO - ACRES HARVESTED</t>
  </si>
  <si>
    <t>TARO - PRICE RECEIVED, MEASURED IN $ / LB</t>
  </si>
  <si>
    <t>TARO - PRODUCTION, MEASURED IN $</t>
  </si>
  <si>
    <t>TARO - PRODUCTION, MEASURED IN LB</t>
  </si>
  <si>
    <t>TARO - YIELD, MEASURED IN LB / ACRE</t>
  </si>
  <si>
    <t>TOMATOES, FRESH MARKET - PRICE RECEIVED, MEASURED IN $ / CWT</t>
  </si>
  <si>
    <t>TOMATOES, IN THE OPEN, FRESH MARKET - ACRES HARVESTED</t>
  </si>
  <si>
    <t>TOMATOES, IN THE OPEN, FRESH MARKET - ACRES PLANTED</t>
  </si>
  <si>
    <t>TOMATOES, IN THE OPEN, FRESH MARKET - PRODUCTION, MEASURED IN $</t>
  </si>
  <si>
    <t>TOMATOES, IN THE OPEN, FRESH MARKET - PRODUCTION, MEASURED IN CWT</t>
  </si>
  <si>
    <t>TOMATOES, IN THE OPEN, FRESH MARKET - YIELD, MEASURED IN CWT / ACRE</t>
  </si>
  <si>
    <t>VEGETABLE TOTALS, FRESH MARKET - PRODUCTION, MEASURED IN $</t>
  </si>
  <si>
    <t>VEGETABLE TOTALS, PRINCIPAL - PRODUCTION, MEASURED IN $</t>
  </si>
  <si>
    <t>Source:</t>
  </si>
  <si>
    <t>Sector:</t>
  </si>
  <si>
    <t>State:</t>
  </si>
  <si>
    <t>Hawaii</t>
  </si>
  <si>
    <t>Note 1:</t>
  </si>
  <si>
    <t>https://www.nass.usda.gov/Data_and_Statistics/index.php</t>
  </si>
  <si>
    <t>Title</t>
  </si>
  <si>
    <t>Commodity (Hyperlink)</t>
  </si>
  <si>
    <t>USDA NASS Survey Program</t>
  </si>
  <si>
    <t>Last Updated</t>
  </si>
  <si>
    <t>Year</t>
  </si>
  <si>
    <t>Data Items:</t>
  </si>
  <si>
    <t>Estimate:</t>
  </si>
  <si>
    <t>State-Level Total</t>
  </si>
  <si>
    <t>Note 2:</t>
  </si>
  <si>
    <t xml:space="preserve">(D) — Withheld to avoid disclosing data for individual operations. When fewer than three operations report a given item, or when one operation dominates the statistic so heavily that its data could be identified, NASS suppresses the value and replaces it with (D). This is a confidentiality protection required by law.
(NA) or (N/A) — Not available. The data were not collected, not applicable to that category, or the survey did not cover that item for that particular year or geography.
- Blank / empty cell — Generally means the data were not collected for that year/commodity combination, the survey didn't cover it, or no farms reported that item. Distinct from (D) in that there's no suppression concern — the data simply don't exist.
</t>
  </si>
  <si>
    <t>2014–2023</t>
  </si>
  <si>
    <t>HORTICULTURE</t>
  </si>
  <si>
    <t>FLORICULTURE TOTALS - OPERATIONS WITH SALES</t>
  </si>
  <si>
    <t>FLORICULTURE TOTALS - SALES, MEASURED IN $</t>
  </si>
  <si>
    <t>FLORICULTURE TOTALS - SALES, MEASURED IN $, WHOLESALE BASIS</t>
  </si>
  <si>
    <t>FLORICULTURE TOTALS, IN THE OPEN - ACRES IN PRODUCTION</t>
  </si>
  <si>
    <t>FLORICULTURE TOTALS, UNDER PROTECTION - SQ FT IN PRODUCTION</t>
  </si>
  <si>
    <t>FLORICULTURE TOTALS, UNDER PROTECTION, GREENHOUSE - SQ FT IN PRODUCTION</t>
  </si>
  <si>
    <t>FLORICULTURE TOTALS, UNDER PROTECTION, GREENHOUSE, FIBERGLASS - SQ FT IN PRODUCTION</t>
  </si>
  <si>
    <t>FLORICULTURE TOTALS, UNDER PROTECTION, GREENHOUSE, FILM PLASTIC - SQ FT IN PRODUCTION</t>
  </si>
  <si>
    <t>FLORICULTURE TOTALS, UNDER PROTECTION, GREENHOUSE, GLASS - SQ FT IN PRODUCTION</t>
  </si>
  <si>
    <t>FLORICULTURE TOTALS, UNDER PROTECTION, SHADE STRUCTURES - SQ FT IN PRODUCTION</t>
  </si>
  <si>
    <t>Acreage, Production Quantity, Price, Sales Value, and Number of Operations</t>
  </si>
  <si>
    <t>Crops sector provides ongoing annual and multi-year estimates of crop acreage, yield, production, and prices for Hawaii's agricultural commodities. NASS conducts the Agricultural (Crops/Stocks) Survey quarterly in all states, as well as dedicated surveys for fruits and nuts, vegetables, hemp, field crops, and floriculture production. This database covers Hawaii-specific commodities including coffee, macadamias, papayas, avocados, taro, sugarcane, pineapples, field crop totals, selected vegetables, and floricultural totals. Data items include bearing and harvested acres, yield per acre, total production (in pounds, tons, or dollars), and prices received. The reference years in this database span 1934–2025, with individual commodities varying by availability. Only selected data items with aggregated statistics are provided in this database.</t>
  </si>
  <si>
    <t>Crops (Fruit &amp; Tree Nuts, Vegetables, Field Crops, Horticulture)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</si>
</sst>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x14ac:knownFonts="1">
    <font>
      <sz val="11"/>
      <color theme="1"/>
      <name val="Calibri"/>
      <family val="2"/>
      <charset val="1"/>
    </font>
    <font>
      <sz val="11"/>
      <color theme="1"/>
      <name val="Calibri"/>
      <family val="2"/>
      <scheme val="minor"/>
    </font>
    <font>
      <b/>
      <sz val="10"/>
      <color rgb="FFFFFFFF"/>
      <name val="Arial"/>
      <family val="2"/>
    </font>
    <font>
      <sz val="10"/>
      <name val="Arial"/>
      <family val="2"/>
    </font>
    <font>
      <u/>
      <sz val="11"/>
      <color theme="10"/>
      <name val="Calibri"/>
      <family val="2"/>
      <charset val="1"/>
    </font>
    <font>
      <b/>
      <sz val="11"/>
      <color theme="1"/>
      <name val="Calibri"/>
      <family val="2"/>
      <scheme val="minor"/>
    </font>
    <font>
      <sz val="11"/>
      <color theme="1"/>
      <name val="Calibri"/>
      <family val="2"/>
    </font>
    <font>
      <b/>
      <sz val="11"/>
      <color rgb="FFFFFFFF"/>
      <name val="Calibri"/>
      <family val="2"/>
    </font>
    <font>
      <u/>
      <sz val="11"/>
      <color rgb="FF0563C1"/>
      <name val="Calibri"/>
      <family val="2"/>
    </font>
    <font>
      <sz val="11"/>
      <name val="Calibri"/>
      <family val="2"/>
    </font>
    <font>
      <u/>
      <sz val="11"/>
      <color rgb="FF0563C1"/>
      <name val="Calibri"/>
      <family val="2"/>
      <scheme val="minor"/>
    </font>
    <font>
      <sz val="11"/>
      <name val="Calibri"/>
      <family val="2"/>
      <scheme val="minor"/>
    </font>
  </fonts>
  <fills count="3">
    <fill>
      <patternFill patternType="none"/>
    </fill>
    <fill>
      <patternFill patternType="gray125"/>
    </fill>
    <fill>
      <patternFill patternType="solid">
        <fgColor rgb="FF1F4E79"/>
        <bgColor rgb="FF003366"/>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2" fillId="2" borderId="0" xfId="0" applyFont="1" applyFill="1" applyAlignment="1">
      <alignment horizontal="left" vertical="top" wrapText="1"/>
    </xf>
    <xf numFmtId="0" fontId="3" fillId="0" borderId="0" xfId="0" applyFont="1" applyAlignment="1">
      <alignment horizontal="left" vertical="top" wrapText="1"/>
    </xf>
    <xf numFmtId="0" fontId="6" fillId="0" borderId="0" xfId="0" applyFont="1"/>
    <xf numFmtId="0" fontId="5" fillId="0" borderId="0" xfId="0" applyFont="1"/>
    <xf numFmtId="0" fontId="4" fillId="0" borderId="0" xfId="1"/>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6" fillId="0" borderId="2" xfId="0" applyFont="1" applyBorder="1" applyAlignment="1">
      <alignment horizontal="center"/>
    </xf>
    <xf numFmtId="0" fontId="9" fillId="0" borderId="3" xfId="0" applyFont="1" applyBorder="1" applyAlignment="1">
      <alignment horizontal="left"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8" fillId="0" borderId="7"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164" fontId="0" fillId="0" borderId="0" xfId="0" applyNumberFormat="1" applyAlignment="1">
      <alignment horizontal="left"/>
    </xf>
    <xf numFmtId="0" fontId="6" fillId="0" borderId="0" xfId="0" applyFont="1" applyAlignment="1">
      <alignment horizontal="center"/>
    </xf>
    <xf numFmtId="0" fontId="8" fillId="0" borderId="0" xfId="0" applyFont="1" applyAlignment="1">
      <alignment horizontal="left" vertical="top" wrapText="1"/>
    </xf>
    <xf numFmtId="0" fontId="9"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vertical="top"/>
    </xf>
    <xf numFmtId="0" fontId="6" fillId="0" borderId="9" xfId="0" applyFont="1" applyBorder="1" applyAlignment="1">
      <alignment horizontal="center"/>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0" fillId="0" borderId="0" xfId="0" applyAlignment="1">
      <alignment vertical="top" wrapText="1"/>
    </xf>
    <xf numFmtId="0" fontId="6" fillId="0" borderId="0" xfId="0" applyFont="1"/>
    <xf numFmtId="0" fontId="1" fillId="0" borderId="0" xfId="0" applyFont="1" applyAlignment="1">
      <alignment horizontal="left" vertical="top" wrapText="1"/>
    </xf>
  </cellXfs>
  <cellStyles count="2">
    <cellStyle name="Hyperlink" xfId="1" builtinId="8"/>
    <cellStyle name="Normal" xfId="0" builtinId="0"/>
  </cellStyles>
  <dxfs count="8">
    <dxf>
      <font>
        <b val="0"/>
        <i val="0"/>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1"/>
        <color rgb="FF0563C1"/>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FFFFFF"/>
        <name val="Calibri"/>
        <family val="2"/>
        <scheme val="none"/>
      </font>
      <fill>
        <patternFill patternType="solid">
          <fgColor rgb="FF003366"/>
          <bgColor rgb="FF1F4E79"/>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9FEE4CC-5B81-42B7-B49B-4E190A29184F}" name="Table25" displayName="Table25" ref="A7:D32" totalsRowShown="0" headerRowDxfId="7" headerRowBorderDxfId="6" tableBorderDxfId="5" totalsRowBorderDxfId="4">
  <autoFilter ref="A7:D32" xr:uid="{19FEE4CC-5B81-42B7-B49B-4E190A29184F}"/>
  <tableColumns count="4">
    <tableColumn id="1" xr3:uid="{B2103BE8-D53D-451C-B08D-DF17CDE885DF}" name="Title" dataDxfId="3"/>
    <tableColumn id="2" xr3:uid="{F3F8C0ED-A67C-4214-A426-F2A7B0326186}" name="Commodity (Hyperlink)" dataDxfId="2"/>
    <tableColumn id="3" xr3:uid="{7DDEC341-0A38-4782-8FC9-86376D7EF99D}" name="Year" dataDxfId="1"/>
    <tableColumn id="4" xr3:uid="{147FE67D-F5A6-46E7-8803-EEC126B039A7}" name="Group" dataDxfId="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_EGGPLANT" displayName="T_EGGPLANT" ref="A1:G3" totalsRowShown="0">
  <autoFilter ref="A1:G3" xr:uid="{00000000-0009-0000-0100-000009000000}"/>
  <tableColumns count="7">
    <tableColumn id="1" xr3:uid="{00000000-0010-0000-0800-000001000000}" name="YEAR"/>
    <tableColumn id="2" xr3:uid="{00000000-0010-0000-0800-000002000000}" name="EGGPLANT, FRESH MARKET - ACRES HARVESTED"/>
    <tableColumn id="3" xr3:uid="{00000000-0010-0000-0800-000003000000}" name="EGGPLANT, FRESH MARKET - ACRES PLANTED"/>
    <tableColumn id="4" xr3:uid="{00000000-0010-0000-0800-000004000000}" name="EGGPLANT, FRESH MARKET - PRICE RECEIVED, MEASURED IN $ / CWT"/>
    <tableColumn id="5" xr3:uid="{00000000-0010-0000-0800-000005000000}" name="EGGPLANT, FRESH MARKET - PRODUCTION, MEASURED IN $"/>
    <tableColumn id="6" xr3:uid="{00000000-0010-0000-0800-000006000000}" name="EGGPLANT, FRESH MARKET - PRODUCTION, MEASURED IN CWT"/>
    <tableColumn id="7" xr3:uid="{00000000-0010-0000-0800-000007000000}" name="EGGPLANT, FRESH MARKET - YIELD, MEASURED IN CWT / ACRE"/>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_FIELD_CROP_TOTALS" displayName="T_FIELD_CROP_TOTALS" ref="A1:D33" totalsRowShown="0">
  <autoFilter ref="A1:D33" xr:uid="{00000000-0009-0000-0100-00000A000000}"/>
  <tableColumns count="4">
    <tableColumn id="1" xr3:uid="{00000000-0010-0000-0900-000001000000}" name="YEAR"/>
    <tableColumn id="2" xr3:uid="{00000000-0010-0000-0900-000002000000}" name="FIELD CROP TOTALS, INCL POTATOES &amp; OTHER - PRODUCTION, MEASURED IN $"/>
    <tableColumn id="3" xr3:uid="{00000000-0010-0000-0900-000003000000}" name="FIELD CROP TOTALS, PRINCIPAL, INCL POTATOES - ACRES HARVESTED"/>
    <tableColumn id="4" xr3:uid="{00000000-0010-0000-0900-000004000000}" name="FIELD CROP TOTALS, PRINCIPAL, INCL POTATOES - ACRES PLANTED"/>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_FRUIT___TREE_NUT_TOTALS" displayName="T_FRUIT___TREE_NUT_TOTALS" ref="A1:B12" totalsRowShown="0">
  <autoFilter ref="A1:B12" xr:uid="{00000000-0009-0000-0100-00000B000000}"/>
  <tableColumns count="2">
    <tableColumn id="1" xr3:uid="{00000000-0010-0000-0A00-000001000000}" name="YEAR"/>
    <tableColumn id="2" xr3:uid="{00000000-0010-0000-0A00-000002000000}" name="FRUIT &amp; TREE NUT TOTALS, UTILIZED - PRODUCTION, MEASURED IN $"/>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_GINGER_ROOT" displayName="T_GINGER_ROOT" ref="A1:F57" totalsRowShown="0">
  <autoFilter ref="A1:F57" xr:uid="{00000000-0009-0000-0100-00000C000000}"/>
  <tableColumns count="6">
    <tableColumn id="1" xr3:uid="{00000000-0010-0000-0B00-000001000000}" name="YEAR"/>
    <tableColumn id="2" xr3:uid="{00000000-0010-0000-0B00-000002000000}" name="GINGER ROOT - ACRES HARVESTED"/>
    <tableColumn id="3" xr3:uid="{00000000-0010-0000-0B00-000003000000}" name="GINGER ROOT - PRICE RECEIVED, MEASURED IN $ / LB"/>
    <tableColumn id="4" xr3:uid="{00000000-0010-0000-0B00-000004000000}" name="GINGER ROOT - PRODUCTION, MEASURED IN $"/>
    <tableColumn id="5" xr3:uid="{00000000-0010-0000-0B00-000005000000}" name="GINGER ROOT - PRODUCTION, MEASURED IN LB"/>
    <tableColumn id="6" xr3:uid="{00000000-0010-0000-0B00-000006000000}" name="GINGER ROOT - YIELD, MEASURED IN LB / ACRE"/>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_GUAVAS" displayName="T_GUAVAS" ref="A1:L13" totalsRowShown="0">
  <autoFilter ref="A1:L13" xr:uid="{00000000-0009-0000-0100-00000D000000}"/>
  <tableColumns count="12">
    <tableColumn id="1" xr3:uid="{00000000-0010-0000-0C00-000001000000}" name="YEAR"/>
    <tableColumn id="2" xr3:uid="{00000000-0010-0000-0C00-000002000000}" name="GUAVAS - ACRES HARVESTED"/>
    <tableColumn id="3" xr3:uid="{00000000-0010-0000-0C00-000003000000}" name="GUAVAS - PRICE RECEIVED, MEASURED IN $ / LB"/>
    <tableColumn id="4" xr3:uid="{00000000-0010-0000-0C00-000004000000}" name="GUAVAS - PRODUCTION, MEASURED IN LB"/>
    <tableColumn id="5" xr3:uid="{00000000-0010-0000-0C00-000005000000}" name="GUAVAS, FRESH MARKET - PRODUCTION, MEASURED IN $"/>
    <tableColumn id="6" xr3:uid="{00000000-0010-0000-0C00-000006000000}" name="GUAVAS, FRESH MARKET - PRODUCTION, MEASURED IN LB"/>
    <tableColumn id="7" xr3:uid="{00000000-0010-0000-0C00-000007000000}" name="GUAVAS, PROCESSING - PRICE RECEIVED, MEASURED IN $ / LB"/>
    <tableColumn id="8" xr3:uid="{00000000-0010-0000-0C00-000008000000}" name="GUAVAS, PROCESSING - PRODUCTION, MEASURED IN $"/>
    <tableColumn id="9" xr3:uid="{00000000-0010-0000-0C00-000009000000}" name="GUAVAS, PROCESSING - PRODUCTION, MEASURED IN LB"/>
    <tableColumn id="10" xr3:uid="{00000000-0010-0000-0C00-00000A000000}" name="GUAVAS, UTILIZED - PRODUCTION, MEASURED IN $"/>
    <tableColumn id="11" xr3:uid="{00000000-0010-0000-0C00-00000B000000}" name="GUAVAS, UTILIZED - PRODUCTION, MEASURED IN LB"/>
    <tableColumn id="12" xr3:uid="{00000000-0010-0000-0C00-00000C000000}" name="GUAVAS, UTILIZED - YIELD, MEASURED IN LB / ACRE"/>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_HAY" displayName="T_HAY" ref="A1:D5" totalsRowShown="0">
  <autoFilter ref="A1:D5" xr:uid="{00000000-0009-0000-0100-00000E000000}"/>
  <tableColumns count="4">
    <tableColumn id="1" xr3:uid="{00000000-0010-0000-0D00-000001000000}" name="YEAR"/>
    <tableColumn id="2" xr3:uid="{00000000-0010-0000-0D00-000002000000}" name="HAY - PRICE RECEIVED, MEASURED IN $ / TON"/>
    <tableColumn id="3" xr3:uid="{00000000-0010-0000-0D00-000003000000}" name="HAY, (EXCL ALFALFA) - PRICE RECEIVED, MEASURED IN $ / TON"/>
    <tableColumn id="4" xr3:uid="{00000000-0010-0000-0D00-000004000000}" name="HAY, ALFALFA - PRICE RECEIVED, MEASURED IN $ / TO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_HEMP" displayName="T_HEMP" ref="A1:AH5" totalsRowShown="0">
  <autoFilter ref="A1:AH5" xr:uid="{00000000-0009-0000-0100-00000F000000}"/>
  <tableColumns count="34">
    <tableColumn id="1" xr3:uid="{00000000-0010-0000-0E00-000001000000}" name="YEAR"/>
    <tableColumn id="2" xr3:uid="{00000000-0010-0000-0E00-000002000000}" name="HEMP, INDUSTRIAL, IN THE OPEN - ACRES HARVESTED"/>
    <tableColumn id="3" xr3:uid="{00000000-0010-0000-0E00-000003000000}" name="HEMP, INDUSTRIAL, IN THE OPEN - ACRES PLANTED"/>
    <tableColumn id="4" xr3:uid="{00000000-0010-0000-0E00-000004000000}" name="HEMP, INDUSTRIAL, IN THE OPEN, FIBER - ACRES HARVESTED"/>
    <tableColumn id="5" xr3:uid="{00000000-0010-0000-0E00-000005000000}" name="HEMP, INDUSTRIAL, IN THE OPEN, FIBER - PRODUCTION, MEASURED IN LB"/>
    <tableColumn id="6" xr3:uid="{00000000-0010-0000-0E00-000006000000}" name="HEMP, INDUSTRIAL, IN THE OPEN, FIBER - YIELD, MEASURED IN LBS / ACRE"/>
    <tableColumn id="7" xr3:uid="{00000000-0010-0000-0E00-000007000000}" name="HEMP, INDUSTRIAL, IN THE OPEN, FLORAL - ACRES HARVESTED"/>
    <tableColumn id="8" xr3:uid="{00000000-0010-0000-0E00-000008000000}" name="HEMP, INDUSTRIAL, IN THE OPEN, FLORAL - PRODUCTION, MEASURED IN LB"/>
    <tableColumn id="9" xr3:uid="{00000000-0010-0000-0E00-000009000000}" name="HEMP, INDUSTRIAL, IN THE OPEN, FLORAL - YIELD, MEASURED IN LBS / ACRE"/>
    <tableColumn id="10" xr3:uid="{00000000-0010-0000-0E00-00000A000000}" name="HEMP, INDUSTRIAL, IN THE OPEN, FLORAL - YIELD, MEDIAN, MEASURED IN LBS / ACRE"/>
    <tableColumn id="11" xr3:uid="{00000000-0010-0000-0E00-00000B000000}" name="HEMP, INDUSTRIAL, IN THE OPEN, NOT SOLD, FIBER - PRODUCTION, MEASURED IN LB"/>
    <tableColumn id="12" xr3:uid="{00000000-0010-0000-0E00-00000C000000}" name="HEMP, INDUSTRIAL, IN THE OPEN, NOT SOLD, FLORAL - PRODUCTION, MEASURED IN LB"/>
    <tableColumn id="13" xr3:uid="{00000000-0010-0000-0E00-00000D000000}" name="HEMP, INDUSTRIAL, IN THE OPEN, PRODUCTION CONTRACT, UTILIZED, FIBER - PRODUCTION, MEASURED IN PCT"/>
    <tableColumn id="14" xr3:uid="{00000000-0010-0000-0E00-00000E000000}" name="HEMP, INDUSTRIAL, IN THE OPEN, PRODUCTION CONTRACT, UTILIZED, FLORAL - PRODUCTION, MEASURED IN PCT"/>
    <tableColumn id="15" xr3:uid="{00000000-0010-0000-0E00-00000F000000}" name="HEMP, INDUSTRIAL, IN THE OPEN, UTILIZED, FIBER - PRICE RECEIVED, MEASURED IN $ / LB"/>
    <tableColumn id="16" xr3:uid="{00000000-0010-0000-0E00-000010000000}" name="HEMP, INDUSTRIAL, IN THE OPEN, UTILIZED, FIBER - PRODUCTION, MEASURED IN $"/>
    <tableColumn id="17" xr3:uid="{00000000-0010-0000-0E00-000011000000}" name="HEMP, INDUSTRIAL, IN THE OPEN, UTILIZED, FIBER - PRODUCTION, MEASURED IN LB"/>
    <tableColumn id="18" xr3:uid="{00000000-0010-0000-0E00-000012000000}" name="HEMP, INDUSTRIAL, IN THE OPEN, UTILIZED, FLORAL - PRICE RECEIVED, MEASURED IN $ / LB"/>
    <tableColumn id="19" xr3:uid="{00000000-0010-0000-0E00-000013000000}" name="HEMP, INDUSTRIAL, IN THE OPEN, UTILIZED, FLORAL - PRICE RECEIVED, MEDIAN, MEASURED IN $ / LB"/>
    <tableColumn id="20" xr3:uid="{00000000-0010-0000-0E00-000014000000}" name="HEMP, INDUSTRIAL, IN THE OPEN, UTILIZED, FLORAL - PRODUCTION, MEASURED IN $"/>
    <tableColumn id="21" xr3:uid="{00000000-0010-0000-0E00-000015000000}" name="HEMP, INDUSTRIAL, IN THE OPEN, UTILIZED, FLORAL - PRODUCTION, MEASURED IN LB"/>
    <tableColumn id="22" xr3:uid="{00000000-0010-0000-0E00-000016000000}" name="HEMP, INDUSTRIAL, UNDER PROTECTION - SQ FT IN PRODUCTION"/>
    <tableColumn id="23" xr3:uid="{00000000-0010-0000-0E00-000017000000}" name="HEMP, INDUSTRIAL, UNDER PROTECTION, CLONES &amp; TRANSPLANTS - PRODUCTION, MEASURED IN LB"/>
    <tableColumn id="24" xr3:uid="{00000000-0010-0000-0E00-000018000000}" name="HEMP, INDUSTRIAL, UNDER PROTECTION, FLORAL - PRODUCTION, MEASURED IN LB"/>
    <tableColumn id="25" xr3:uid="{00000000-0010-0000-0E00-000019000000}" name="HEMP, INDUSTRIAL, UNDER PROTECTION, NOT SOLD, CLONES &amp; TRANSPLANTS - PRODUCTION, MEASURED IN LB"/>
    <tableColumn id="26" xr3:uid="{00000000-0010-0000-0E00-00001A000000}" name="HEMP, INDUSTRIAL, UNDER PROTECTION, NOT SOLD, FLORAL - PRODUCTION, MEASURED IN LB"/>
    <tableColumn id="27" xr3:uid="{00000000-0010-0000-0E00-00001B000000}" name="HEMP, INDUSTRIAL, UNDER PROTECTION, PRODUCTION CONTRACT, UTILIZED, CLONES &amp; TRANSPLANTS - PRODUCTION, MEASURED IN PCT"/>
    <tableColumn id="28" xr3:uid="{00000000-0010-0000-0E00-00001C000000}" name="HEMP, INDUSTRIAL, UNDER PROTECTION, PRODUCTION CONTRACT, UTILIZED, FLORAL - PRODUCTION, MEASURED IN PCT"/>
    <tableColumn id="29" xr3:uid="{00000000-0010-0000-0E00-00001D000000}" name="HEMP, INDUSTRIAL, UNDER PROTECTION, UTILIZED, CLONES &amp; TRANSPLANTS - PRICE RECEIVED, MEASURED IN $ / LB"/>
    <tableColumn id="30" xr3:uid="{00000000-0010-0000-0E00-00001E000000}" name="HEMP, INDUSTRIAL, UNDER PROTECTION, UTILIZED, CLONES &amp; TRANSPLANTS - PRODUCTION, MEASURED IN $"/>
    <tableColumn id="31" xr3:uid="{00000000-0010-0000-0E00-00001F000000}" name="HEMP, INDUSTRIAL, UNDER PROTECTION, UTILIZED, CLONES &amp; TRANSPLANTS - PRODUCTION, MEASURED IN LB"/>
    <tableColumn id="32" xr3:uid="{00000000-0010-0000-0E00-000020000000}" name="HEMP, INDUSTRIAL, UNDER PROTECTION, UTILIZED, FLORAL - PRICE RECEIVED, MEASURED IN $ / LB"/>
    <tableColumn id="33" xr3:uid="{00000000-0010-0000-0E00-000021000000}" name="HEMP, INDUSTRIAL, UNDER PROTECTION, UTILIZED, FLORAL - PRODUCTION, MEASURED IN $"/>
    <tableColumn id="34" xr3:uid="{00000000-0010-0000-0E00-000022000000}" name="HEMP, INDUSTRIAL, UNDER PROTECTION, UTILIZED, FLORAL - PRODUCTION, MEASURED IN LB"/>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_MACADAMIAS" displayName="T_MACADAMIAS" ref="A1:H29" totalsRowShown="0">
  <autoFilter ref="A1:H29" xr:uid="{00000000-0009-0000-0100-000010000000}"/>
  <tableColumns count="8">
    <tableColumn id="1" xr3:uid="{00000000-0010-0000-0F00-000001000000}" name="YEAR"/>
    <tableColumn id="2" xr3:uid="{00000000-0010-0000-0F00-000002000000}" name="MACADAMIAS - ACRES BEARING"/>
    <tableColumn id="3" xr3:uid="{00000000-0010-0000-0F00-000003000000}" name="MACADAMIAS - PRICE RECEIVED, MEASURED IN $ / LB"/>
    <tableColumn id="4" xr3:uid="{00000000-0010-0000-0F00-000004000000}" name="MACADAMIAS - PRODUCTION, MEASURED IN $"/>
    <tableColumn id="5" xr3:uid="{00000000-0010-0000-0F00-000005000000}" name="MACADAMIAS, UTILIZED - YIELD, MEASURED IN LB / ACRE"/>
    <tableColumn id="6" xr3:uid="{00000000-0010-0000-0F00-000006000000}" name="MACADAMIAS, UTILIZED, IN SHELL - PRODUCTION, MEASURED IN $"/>
    <tableColumn id="7" xr3:uid="{00000000-0010-0000-0F00-000007000000}" name="MACADAMIAS, UTILIZED, IN SHELL - PRODUCTION, MEASURED IN LB"/>
    <tableColumn id="8" xr3:uid="{00000000-0010-0000-0F00-000008000000}" name="MACADAMIAS, UTILIZED, IN SHELL - YIELD, MEASURED IN LB / ACRE"/>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_MELONS" displayName="T_MELONS" ref="A1:H4" totalsRowShown="0">
  <autoFilter ref="A1:H4" xr:uid="{00000000-0009-0000-0100-000011000000}"/>
  <tableColumns count="8">
    <tableColumn id="1" xr3:uid="{00000000-0010-0000-1000-000001000000}" name="YEAR"/>
    <tableColumn id="2" xr3:uid="{00000000-0010-0000-1000-000002000000}" name="MELONS, WATERMELON - PRICE RECEIVED, MEASURED IN $ / CWT"/>
    <tableColumn id="3" xr3:uid="{00000000-0010-0000-1000-000003000000}" name="MELONS, WATERMELON, FRESH MARKET - ACRES HARVESTED"/>
    <tableColumn id="4" xr3:uid="{00000000-0010-0000-1000-000004000000}" name="MELONS, WATERMELON, FRESH MARKET - ACRES PLANTED"/>
    <tableColumn id="5" xr3:uid="{00000000-0010-0000-1000-000005000000}" name="MELONS, WATERMELON, FRESH MARKET - PRICE RECEIVED, MEASURED IN $ / CWT"/>
    <tableColumn id="6" xr3:uid="{00000000-0010-0000-1000-000006000000}" name="MELONS, WATERMELON, FRESH MARKET - PRODUCTION, MEASURED IN $"/>
    <tableColumn id="7" xr3:uid="{00000000-0010-0000-1000-000007000000}" name="MELONS, WATERMELON, FRESH MARKET - PRODUCTION, MEASURED IN CWT"/>
    <tableColumn id="8" xr3:uid="{00000000-0010-0000-1000-000008000000}" name="MELONS, WATERMELON, FRESH MARKET - YIELD, MEASURED IN CWT / ACRE"/>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_NON_CITRUS_FRUIT___TREE_NUTS_TO" displayName="T_NON_CITRUS_FRUIT___TREE_NUTS_TO" ref="A1:B8" totalsRowShown="0">
  <autoFilter ref="A1:B8" xr:uid="{00000000-0009-0000-0100-000012000000}"/>
  <tableColumns count="2">
    <tableColumn id="1" xr3:uid="{00000000-0010-0000-1100-000001000000}" name="YEAR"/>
    <tableColumn id="2" xr3:uid="{00000000-0010-0000-1100-000002000000}" name="NON-CITRUS FRUIT &amp; TREE NUTS TOTALS - PRODUCTION, MEASURED IN $"/>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_AVOCADOS" displayName="T_AVOCADOS" ref="A1:O38" totalsRowShown="0">
  <autoFilter ref="A1:O38" xr:uid="{00000000-0009-0000-0100-000001000000}"/>
  <tableColumns count="15">
    <tableColumn id="1" xr3:uid="{00000000-0010-0000-0000-000001000000}" name="YEAR"/>
    <tableColumn id="2" xr3:uid="{00000000-0010-0000-0000-000002000000}" name="AVOCADOS - ACRES BEARING"/>
    <tableColumn id="3" xr3:uid="{00000000-0010-0000-0000-000003000000}" name="AVOCADOS - PRICE RECEIVED, MEASURED IN $ / TON"/>
    <tableColumn id="4" xr3:uid="{00000000-0010-0000-0000-000004000000}" name="AVOCADOS - PRODUCTION, MEASURED IN $"/>
    <tableColumn id="5" xr3:uid="{00000000-0010-0000-0000-000005000000}" name="AVOCADOS - PRODUCTION, MEASURED IN TONS"/>
    <tableColumn id="6" xr3:uid="{00000000-0010-0000-0000-000006000000}" name="AVOCADOS - YIELD, MEASURED IN TONS / ACRE"/>
    <tableColumn id="7" xr3:uid="{00000000-0010-0000-0000-000007000000}" name="AVOCADOS, FRESH MARKET - PRICE RECEIVED, MEASURED IN $ / TON"/>
    <tableColumn id="8" xr3:uid="{00000000-0010-0000-0000-000008000000}" name="AVOCADOS, FRESH MARKET - PRODUCTION, MEASURED IN $"/>
    <tableColumn id="9" xr3:uid="{00000000-0010-0000-0000-000009000000}" name="AVOCADOS, FRESH MARKET - PRODUCTION, MEASURED IN TONS"/>
    <tableColumn id="10" xr3:uid="{00000000-0010-0000-0000-00000A000000}" name="AVOCADOS, NOT SOLD - PRODUCTION, MEASURED IN TONS"/>
    <tableColumn id="11" xr3:uid="{00000000-0010-0000-0000-00000B000000}" name="AVOCADOS, PROCESSING - PRICE RECEIVED, MEASURED IN $ / TON"/>
    <tableColumn id="12" xr3:uid="{00000000-0010-0000-0000-00000C000000}" name="AVOCADOS, PROCESSING - PRODUCTION, MEASURED IN $"/>
    <tableColumn id="13" xr3:uid="{00000000-0010-0000-0000-00000D000000}" name="AVOCADOS, PROCESSING - PRODUCTION, MEASURED IN TONS"/>
    <tableColumn id="14" xr3:uid="{00000000-0010-0000-0000-00000E000000}" name="AVOCADOS, UTILIZED - PRODUCTION, MEASURED IN $"/>
    <tableColumn id="15" xr3:uid="{00000000-0010-0000-0000-00000F000000}" name="AVOCADOS, UTILIZED - PRODUCTION, MEASURED IN TONS"/>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_PAPAYAS" displayName="T_PAPAYAS" ref="A1:P30" totalsRowShown="0">
  <autoFilter ref="A1:P30" xr:uid="{00000000-0009-0000-0100-000013000000}"/>
  <tableColumns count="16">
    <tableColumn id="1" xr3:uid="{00000000-0010-0000-1200-000001000000}" name="YEAR"/>
    <tableColumn id="2" xr3:uid="{00000000-0010-0000-1200-000002000000}" name="PAPAYAS - ACRES BEARING"/>
    <tableColumn id="3" xr3:uid="{00000000-0010-0000-1200-000003000000}" name="PAPAYAS - PRICE RECEIVED, MEASURED IN $ / LB"/>
    <tableColumn id="4" xr3:uid="{00000000-0010-0000-1200-000004000000}" name="PAPAYAS - PRODUCTION, MEASURED IN $"/>
    <tableColumn id="5" xr3:uid="{00000000-0010-0000-1200-000005000000}" name="PAPAYAS - PRODUCTION, MEASURED IN LB"/>
    <tableColumn id="6" xr3:uid="{00000000-0010-0000-1200-000006000000}" name="PAPAYAS - YIELD, MEASURED IN LB / ACRE"/>
    <tableColumn id="7" xr3:uid="{00000000-0010-0000-1200-000007000000}" name="PAPAYAS, FRESH MARKET - PRICE RECEIVED, MEASURED IN $ / LB"/>
    <tableColumn id="8" xr3:uid="{00000000-0010-0000-1200-000008000000}" name="PAPAYAS, FRESH MARKET - PRODUCTION, MEASURED IN $"/>
    <tableColumn id="9" xr3:uid="{00000000-0010-0000-1200-000009000000}" name="PAPAYAS, FRESH MARKET - PRODUCTION, MEASURED IN LB"/>
    <tableColumn id="10" xr3:uid="{00000000-0010-0000-1200-00000A000000}" name="PAPAYAS, NOT SOLD - PRODUCTION, MEASURED IN LB"/>
    <tableColumn id="11" xr3:uid="{00000000-0010-0000-1200-00000B000000}" name="PAPAYAS, PROCESSING - PRICE RECEIVED, MEASURED IN $ / LB"/>
    <tableColumn id="12" xr3:uid="{00000000-0010-0000-1200-00000C000000}" name="PAPAYAS, PROCESSING - PRODUCTION, MEASURED IN $"/>
    <tableColumn id="13" xr3:uid="{00000000-0010-0000-1200-00000D000000}" name="PAPAYAS, PROCESSING - PRODUCTION, MEASURED IN LB"/>
    <tableColumn id="14" xr3:uid="{00000000-0010-0000-1200-00000E000000}" name="PAPAYAS, UTILIZED - PRODUCTION, MEASURED IN $"/>
    <tableColumn id="15" xr3:uid="{00000000-0010-0000-1200-00000F000000}" name="PAPAYAS, UTILIZED - PRODUCTION, MEASURED IN LB"/>
    <tableColumn id="16" xr3:uid="{00000000-0010-0000-1200-000010000000}" name="PAPAYAS, UTILIZED - YIELD, MEASURED IN LB / ACRE"/>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_PINEAPPLES" displayName="T_PINEAPPLES" ref="A1:E11" totalsRowShown="0">
  <autoFilter ref="A1:E11" xr:uid="{00000000-0009-0000-0100-000014000000}"/>
  <tableColumns count="5">
    <tableColumn id="1" xr3:uid="{00000000-0010-0000-1300-000001000000}" name="YEAR"/>
    <tableColumn id="2" xr3:uid="{00000000-0010-0000-1300-000002000000}" name="PINEAPPLES - PRICE RECEIVED, MEASURED IN $ / TON"/>
    <tableColumn id="3" xr3:uid="{00000000-0010-0000-1300-000003000000}" name="PINEAPPLES - PRODUCTION, MEASURED IN $"/>
    <tableColumn id="4" xr3:uid="{00000000-0010-0000-1300-000004000000}" name="PINEAPPLES, FRESH MARKET - PRICE RECEIVED, MEASURED IN $ / TON"/>
    <tableColumn id="5" xr3:uid="{00000000-0010-0000-1300-000005000000}" name="PINEAPPLES, PROCESSING - PRICE RECEIVED, MEASURED IN $ / TO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_SUGARCANE" displayName="T_SUGARCANE" ref="A1:P84" totalsRowShown="0">
  <autoFilter ref="A1:P84" xr:uid="{00000000-0009-0000-0100-000015000000}"/>
  <tableColumns count="16">
    <tableColumn id="1" xr3:uid="{00000000-0010-0000-1400-000001000000}" name="YEAR"/>
    <tableColumn id="2" xr3:uid="{00000000-0010-0000-1400-000002000000}" name="SUGARCANE - PRICE RECEIVED, MEASURED IN $ / TON"/>
    <tableColumn id="3" xr3:uid="{00000000-0010-0000-1400-000003000000}" name="SUGARCANE, SEED - ACRES HARVESTED"/>
    <tableColumn id="4" xr3:uid="{00000000-0010-0000-1400-000004000000}" name="SUGARCANE, SEED - PRODUCTION, MEASURED IN TONS"/>
    <tableColumn id="5" xr3:uid="{00000000-0010-0000-1400-000005000000}" name="SUGARCANE, SEED - YIELD, MEASURED IN TONS / ACRE"/>
    <tableColumn id="6" xr3:uid="{00000000-0010-0000-1400-000006000000}" name="SUGARCANE, SUGAR &amp; SEED - ACRES HARVESTED"/>
    <tableColumn id="7" xr3:uid="{00000000-0010-0000-1400-000007000000}" name="SUGARCANE, SUGAR &amp; SEED - PRICE RECEIVED, MEASURED IN $ / TON"/>
    <tableColumn id="8" xr3:uid="{00000000-0010-0000-1400-000008000000}" name="SUGARCANE, SUGAR &amp; SEED - PRODUCTION, MEASURED IN $"/>
    <tableColumn id="9" xr3:uid="{00000000-0010-0000-1400-000009000000}" name="SUGARCANE, SUGAR &amp; SEED - PRODUCTION, MEASURED IN TONS"/>
    <tableColumn id="10" xr3:uid="{00000000-0010-0000-1400-00000A000000}" name="SUGARCANE, SUGAR &amp; SEED - YIELD, MEASURED IN TONS / ACRE"/>
    <tableColumn id="11" xr3:uid="{00000000-0010-0000-1400-00000B000000}" name="SUGARCANE, SUGAR - ACRES HARVESTED"/>
    <tableColumn id="12" xr3:uid="{00000000-0010-0000-1400-00000C000000}" name="SUGARCANE, SUGAR - PRICE RECEIVED, MEASURED IN $ / TON"/>
    <tableColumn id="13" xr3:uid="{00000000-0010-0000-1400-00000D000000}" name="SUGARCANE, SUGAR - PRODUCTION, MEASURED IN $"/>
    <tableColumn id="14" xr3:uid="{00000000-0010-0000-1400-00000E000000}" name="SUGARCANE, SUGAR - PRODUCTION, MEASURED IN TONS"/>
    <tableColumn id="15" xr3:uid="{00000000-0010-0000-1400-00000F000000}" name="SUGARCANE, SUGAR - SUCROSE, MEASURED IN PCT"/>
    <tableColumn id="16" xr3:uid="{00000000-0010-0000-1400-000010000000}" name="SUGARCANE, SUGAR - YIELD, MEASURED IN TONS / ACRE"/>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_TARO" displayName="T_TARO" ref="A1:F74" totalsRowShown="0">
  <autoFilter ref="A1:F74" xr:uid="{00000000-0009-0000-0100-000016000000}"/>
  <tableColumns count="6">
    <tableColumn id="1" xr3:uid="{00000000-0010-0000-1500-000001000000}" name="YEAR"/>
    <tableColumn id="2" xr3:uid="{00000000-0010-0000-1500-000002000000}" name="TARO - ACRES HARVESTED"/>
    <tableColumn id="3" xr3:uid="{00000000-0010-0000-1500-000003000000}" name="TARO - PRICE RECEIVED, MEASURED IN $ / LB"/>
    <tableColumn id="4" xr3:uid="{00000000-0010-0000-1500-000004000000}" name="TARO - PRODUCTION, MEASURED IN $"/>
    <tableColumn id="5" xr3:uid="{00000000-0010-0000-1500-000005000000}" name="TARO - PRODUCTION, MEASURED IN LB"/>
    <tableColumn id="6" xr3:uid="{00000000-0010-0000-1500-000006000000}" name="TARO - YIELD, MEASURED IN LB / ACRE"/>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_TOMATOES" displayName="T_TOMATOES" ref="A1:G4" totalsRowShown="0">
  <autoFilter ref="A1:G4" xr:uid="{00000000-0009-0000-0100-000017000000}"/>
  <tableColumns count="7">
    <tableColumn id="1" xr3:uid="{00000000-0010-0000-1600-000001000000}" name="YEAR"/>
    <tableColumn id="2" xr3:uid="{00000000-0010-0000-1600-000002000000}" name="TOMATOES, FRESH MARKET - PRICE RECEIVED, MEASURED IN $ / CWT"/>
    <tableColumn id="3" xr3:uid="{00000000-0010-0000-1600-000003000000}" name="TOMATOES, IN THE OPEN, FRESH MARKET - ACRES HARVESTED"/>
    <tableColumn id="4" xr3:uid="{00000000-0010-0000-1600-000004000000}" name="TOMATOES, IN THE OPEN, FRESH MARKET - ACRES PLANTED"/>
    <tableColumn id="5" xr3:uid="{00000000-0010-0000-1600-000005000000}" name="TOMATOES, IN THE OPEN, FRESH MARKET - PRODUCTION, MEASURED IN $"/>
    <tableColumn id="6" xr3:uid="{00000000-0010-0000-1600-000006000000}" name="TOMATOES, IN THE OPEN, FRESH MARKET - PRODUCTION, MEASURED IN CWT"/>
    <tableColumn id="7" xr3:uid="{00000000-0010-0000-1600-000007000000}" name="TOMATOES, IN THE OPEN, FRESH MARKET - YIELD, MEASURED IN CWT / ACRE"/>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_VEGETABLE_TOTALS" displayName="T_VEGETABLE_TOTALS" ref="A1:C6" totalsRowShown="0">
  <autoFilter ref="A1:C6" xr:uid="{00000000-0009-0000-0100-000018000000}"/>
  <tableColumns count="3">
    <tableColumn id="1" xr3:uid="{00000000-0010-0000-1700-000001000000}" name="YEAR"/>
    <tableColumn id="2" xr3:uid="{00000000-0010-0000-1700-000002000000}" name="VEGETABLE TOTALS, FRESH MARKET - PRODUCTION, MEASURED IN $"/>
    <tableColumn id="3" xr3:uid="{00000000-0010-0000-1700-000003000000}" name="VEGETABLE TOTALS, PRINCIPAL - PRODUCTION, MEASURED IN $"/>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4C4B8F6-F7C8-4DD5-B32F-934E4AA2A1DC}" name="T_FLORICULTURE_TOTALS" displayName="T_FLORICULTURE_TOTALS" ref="A1:K7" totalsRowShown="0">
  <autoFilter ref="A1:K7" xr:uid="{94C4B8F6-F7C8-4DD5-B32F-934E4AA2A1DC}"/>
  <tableColumns count="11">
    <tableColumn id="1" xr3:uid="{D1493576-6DBF-498A-89B1-E42BC8E6B503}" name="YEAR"/>
    <tableColumn id="2" xr3:uid="{7D032974-8BA5-4B54-9D51-45E87C74B186}" name="FLORICULTURE TOTALS - OPERATIONS WITH SALES"/>
    <tableColumn id="3" xr3:uid="{CEA80EDC-8C7D-4EE5-8473-C9AD8DB0D997}" name="FLORICULTURE TOTALS - SALES, MEASURED IN $"/>
    <tableColumn id="4" xr3:uid="{7A46DFC2-AA0D-4B4F-8642-93FE6AA3FF99}" name="FLORICULTURE TOTALS - SALES, MEASURED IN $, WHOLESALE BASIS"/>
    <tableColumn id="5" xr3:uid="{1BC305B5-9162-4C7C-9ECC-D95EC1CCE60A}" name="FLORICULTURE TOTALS, IN THE OPEN - ACRES IN PRODUCTION"/>
    <tableColumn id="6" xr3:uid="{472FD8CA-4E31-4878-AAA3-2531568FEADD}" name="FLORICULTURE TOTALS, UNDER PROTECTION - SQ FT IN PRODUCTION"/>
    <tableColumn id="7" xr3:uid="{8E13ECCA-A9F7-4698-BC1C-FE7987E38733}" name="FLORICULTURE TOTALS, UNDER PROTECTION, GREENHOUSE - SQ FT IN PRODUCTION"/>
    <tableColumn id="8" xr3:uid="{A5CE88C0-E79C-461B-8745-F9ED296446C4}" name="FLORICULTURE TOTALS, UNDER PROTECTION, GREENHOUSE, FIBERGLASS - SQ FT IN PRODUCTION"/>
    <tableColumn id="9" xr3:uid="{2AF4EDA6-2C7E-4F86-97E6-A6B06BF967F5}" name="FLORICULTURE TOTALS, UNDER PROTECTION, GREENHOUSE, FILM PLASTIC - SQ FT IN PRODUCTION"/>
    <tableColumn id="10" xr3:uid="{573E4538-C36B-44AC-9633-F2FFF4616E8E}" name="FLORICULTURE TOTALS, UNDER PROTECTION, GREENHOUSE, GLASS - SQ FT IN PRODUCTION"/>
    <tableColumn id="11" xr3:uid="{B5144583-E0B1-42F0-91C8-0E240B5263EF}" name="FLORICULTURE TOTALS, UNDER PROTECTION, SHADE STRUCTURES - SQ FT IN PRODUCTIO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_BANANAS" displayName="T_BANANAS" ref="A1:O22" totalsRowShown="0">
  <autoFilter ref="A1:O22" xr:uid="{00000000-0009-0000-0100-000002000000}"/>
  <tableColumns count="15">
    <tableColumn id="1" xr3:uid="{00000000-0010-0000-0100-000001000000}" name="YEAR"/>
    <tableColumn id="2" xr3:uid="{00000000-0010-0000-0100-000002000000}" name="BANANAS - ACRES HARVESTED"/>
    <tableColumn id="3" xr3:uid="{00000000-0010-0000-0100-000003000000}" name="BANANAS - PRICE RECEIVED, MEASURED IN $ / LB"/>
    <tableColumn id="4" xr3:uid="{00000000-0010-0000-0100-000004000000}" name="BANANAS - PRODUCTION, MEASURED IN $"/>
    <tableColumn id="5" xr3:uid="{00000000-0010-0000-0100-000005000000}" name="BANANAS - PRODUCTION, MEASURED IN LB"/>
    <tableColumn id="6" xr3:uid="{00000000-0010-0000-0100-000006000000}" name="BANANAS, FRESH MARKET - PRICE RECEIVED, MEASURED IN $ / LB"/>
    <tableColumn id="7" xr3:uid="{00000000-0010-0000-0100-000007000000}" name="BANANAS, FRESH MARKET - PRODUCTION, MEASURED IN $"/>
    <tableColumn id="8" xr3:uid="{00000000-0010-0000-0100-000008000000}" name="BANANAS, FRESH MARKET - PRODUCTION, MEASURED IN LB"/>
    <tableColumn id="9" xr3:uid="{00000000-0010-0000-0100-000009000000}" name="BANANAS, NOT SOLD - PRODUCTION, MEASURED IN LB"/>
    <tableColumn id="10" xr3:uid="{00000000-0010-0000-0100-00000A000000}" name="BANANAS, PROCESSING - PRICE RECEIVED, MEASURED IN $ / LB"/>
    <tableColumn id="11" xr3:uid="{00000000-0010-0000-0100-00000B000000}" name="BANANAS, PROCESSING - PRODUCTION, MEASURED IN $"/>
    <tableColumn id="12" xr3:uid="{00000000-0010-0000-0100-00000C000000}" name="BANANAS, PROCESSING - PRODUCTION, MEASURED IN LB"/>
    <tableColumn id="13" xr3:uid="{00000000-0010-0000-0100-00000D000000}" name="BANANAS, UTILIZED - PRODUCTION, MEASURED IN $"/>
    <tableColumn id="14" xr3:uid="{00000000-0010-0000-0100-00000E000000}" name="BANANAS, UTILIZED - PRODUCTION, MEASURED IN LB"/>
    <tableColumn id="15" xr3:uid="{00000000-0010-0000-0100-00000F000000}" name="BANANAS, UTILIZED - YIELD, MEASURED IN LB / ACR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BEANS" displayName="T_BEANS" ref="A1:G3" totalsRowShown="0">
  <autoFilter ref="A1:G3" xr:uid="{00000000-0009-0000-0100-000003000000}"/>
  <tableColumns count="7">
    <tableColumn id="1" xr3:uid="{00000000-0010-0000-0200-000001000000}" name="YEAR"/>
    <tableColumn id="2" xr3:uid="{00000000-0010-0000-0200-000002000000}" name="BEANS, SNAP, FRESH MARKET - ACRES HARVESTED"/>
    <tableColumn id="3" xr3:uid="{00000000-0010-0000-0200-000003000000}" name="BEANS, SNAP, FRESH MARKET - ACRES PLANTED"/>
    <tableColumn id="4" xr3:uid="{00000000-0010-0000-0200-000004000000}" name="BEANS, SNAP, FRESH MARKET - PRICE RECEIVED, MEASURED IN $ / CWT"/>
    <tableColumn id="5" xr3:uid="{00000000-0010-0000-0200-000005000000}" name="BEANS, SNAP, FRESH MARKET - PRODUCTION, MEASURED IN $"/>
    <tableColumn id="6" xr3:uid="{00000000-0010-0000-0200-000006000000}" name="BEANS, SNAP, FRESH MARKET - PRODUCTION, MEASURED IN CWT"/>
    <tableColumn id="7" xr3:uid="{00000000-0010-0000-0200-000007000000}" name="BEANS, SNAP, FRESH MARKET - YIELD, MEASURED IN CWT / ACR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_CABBAGE" displayName="T_CABBAGE" ref="A1:G5" totalsRowShown="0">
  <autoFilter ref="A1:G5" xr:uid="{00000000-0009-0000-0100-000004000000}"/>
  <tableColumns count="7">
    <tableColumn id="1" xr3:uid="{00000000-0010-0000-0300-000001000000}" name="YEAR"/>
    <tableColumn id="2" xr3:uid="{00000000-0010-0000-0300-000002000000}" name="CABBAGE, FRESH MARKET - ACRES HARVESTED"/>
    <tableColumn id="3" xr3:uid="{00000000-0010-0000-0300-000003000000}" name="CABBAGE, FRESH MARKET - ACRES PLANTED"/>
    <tableColumn id="4" xr3:uid="{00000000-0010-0000-0300-000004000000}" name="CABBAGE, FRESH MARKET - PRICE RECEIVED, MEASURED IN $ / CWT"/>
    <tableColumn id="5" xr3:uid="{00000000-0010-0000-0300-000005000000}" name="CABBAGE, FRESH MARKET - PRODUCTION, MEASURED IN $"/>
    <tableColumn id="6" xr3:uid="{00000000-0010-0000-0300-000006000000}" name="CABBAGE, FRESH MARKET - PRODUCTION, MEASURED IN CWT"/>
    <tableColumn id="7" xr3:uid="{00000000-0010-0000-0300-000007000000}" name="CABBAGE, FRESH MARKET - YIELD, MEASURED IN CWT / ACRE"/>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_COFFEE" displayName="T_COFFEE" ref="A1:V81" totalsRowShown="0">
  <autoFilter ref="A1:V81" xr:uid="{00000000-0009-0000-0100-000005000000}"/>
  <tableColumns count="22">
    <tableColumn id="1" xr3:uid="{00000000-0010-0000-0400-000001000000}" name="YEAR"/>
    <tableColumn id="2" xr3:uid="{00000000-0010-0000-0400-000002000000}" name="COFFEE - ACRES BEARING"/>
    <tableColumn id="3" xr3:uid="{00000000-0010-0000-0400-000003000000}" name="COFFEE - ACRES HARVESTED"/>
    <tableColumn id="4" xr3:uid="{00000000-0010-0000-0400-000004000000}" name="COFFEE - ACRES PLANTED"/>
    <tableColumn id="5" xr3:uid="{00000000-0010-0000-0400-000005000000}" name="COFFEE - PRICE RECEIVED, MEASURED IN $ / LB"/>
    <tableColumn id="6" xr3:uid="{00000000-0010-0000-0400-000006000000}" name="COFFEE - PRICE RECEIVED, MEASURED IN $ / LB, CHERRY BASIS"/>
    <tableColumn id="7" xr3:uid="{00000000-0010-0000-0400-000007000000}" name="COFFEE - PRICE RECEIVED, MEASURED IN $ / LB, GREEN BASIS"/>
    <tableColumn id="8" xr3:uid="{00000000-0010-0000-0400-000008000000}" name="COFFEE - PRODUCTION, MEASURED IN $"/>
    <tableColumn id="9" xr3:uid="{00000000-0010-0000-0400-000009000000}" name="COFFEE - PRODUCTION, MEASURED IN $, CHERRY BASIS"/>
    <tableColumn id="10" xr3:uid="{00000000-0010-0000-0400-00000A000000}" name="COFFEE - PRODUCTION, MEASURED IN LB"/>
    <tableColumn id="11" xr3:uid="{00000000-0010-0000-0400-00000B000000}" name="COFFEE - PRODUCTION, MEASURED IN LB, CHERRY BASIS"/>
    <tableColumn id="12" xr3:uid="{00000000-0010-0000-0400-00000C000000}" name="COFFEE - PRODUCTION, MEASURED IN LB, GREEN BASIS"/>
    <tableColumn id="13" xr3:uid="{00000000-0010-0000-0400-00000D000000}" name="COFFEE - PRODUCTION, MEASURED IN TONS"/>
    <tableColumn id="14" xr3:uid="{00000000-0010-0000-0400-00000E000000}" name="COFFEE - YIELD, MEASURED IN LB / ACRE"/>
    <tableColumn id="15" xr3:uid="{00000000-0010-0000-0400-00000F000000}" name="COFFEE - YIELD, MEASURED IN LB / ACRE, CHERRY BASIS"/>
    <tableColumn id="16" xr3:uid="{00000000-0010-0000-0400-000010000000}" name="COFFEE - YIELD, MEASURED IN TONS / ACRE"/>
    <tableColumn id="17" xr3:uid="{00000000-0010-0000-0400-000011000000}" name="COFFEE, NOT SOLD - PRODUCTION, MEASURED IN LB, CHERRY BASIS"/>
    <tableColumn id="18" xr3:uid="{00000000-0010-0000-0400-000012000000}" name="COFFEE, UTILIZED - PRODUCTION, MEASURED IN $"/>
    <tableColumn id="19" xr3:uid="{00000000-0010-0000-0400-000013000000}" name="COFFEE, UTILIZED - PRODUCTION, MEASURED IN LB, CHERRY BASIS"/>
    <tableColumn id="20" xr3:uid="{00000000-0010-0000-0400-000014000000}" name="COFFEE, UTILIZED - PRODUCTION, MEASURED IN LB, GREEN BASIS"/>
    <tableColumn id="21" xr3:uid="{00000000-0010-0000-0400-000015000000}" name="COFFEE, UTILIZED - PRODUCTION, MEASURED IN LB, PARCHMENT BASIS"/>
    <tableColumn id="22" xr3:uid="{00000000-0010-0000-0400-000016000000}" name="COFFEE, UTILIZED - PRODUCTION, MEASURED IN TONS"/>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_CORN" displayName="T_CORN" ref="A1:B6" totalsRowShown="0">
  <autoFilter ref="A1:B6" xr:uid="{00000000-0009-0000-0100-000006000000}"/>
  <tableColumns count="2">
    <tableColumn id="1" xr3:uid="{00000000-0010-0000-0500-000001000000}" name="YEAR"/>
    <tableColumn id="2" xr3:uid="{00000000-0010-0000-0500-000002000000}" name="CORN, GRAIN - PRICE RECEIVED, MEASURED IN $ / BU"/>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_CROP_TOTALS" displayName="T_CROP_TOTALS" ref="A1:B18" totalsRowShown="0">
  <autoFilter ref="A1:B18" xr:uid="{00000000-0009-0000-0100-000007000000}"/>
  <tableColumns count="2">
    <tableColumn id="1" xr3:uid="{00000000-0010-0000-0600-000001000000}" name="YEAR"/>
    <tableColumn id="2" xr3:uid="{00000000-0010-0000-0600-000002000000}" name="CROP TOTALS, (EXCL HORTICULTURE) - PRODUCTION, MEASURED IN $"/>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_CUCUMBERS" displayName="T_CUCUMBERS" ref="A1:G3" totalsRowShown="0">
  <autoFilter ref="A1:G3" xr:uid="{00000000-0009-0000-0100-000008000000}"/>
  <tableColumns count="7">
    <tableColumn id="1" xr3:uid="{00000000-0010-0000-0700-000001000000}" name="YEAR"/>
    <tableColumn id="2" xr3:uid="{00000000-0010-0000-0700-000002000000}" name="CUCUMBERS, FRESH MARKET - ACRES HARVESTED"/>
    <tableColumn id="3" xr3:uid="{00000000-0010-0000-0700-000003000000}" name="CUCUMBERS, FRESH MARKET - ACRES PLANTED"/>
    <tableColumn id="4" xr3:uid="{00000000-0010-0000-0700-000004000000}" name="CUCUMBERS, FRESH MARKET - PRICE RECEIVED, MEASURED IN $ / CWT"/>
    <tableColumn id="5" xr3:uid="{00000000-0010-0000-0700-000005000000}" name="CUCUMBERS, FRESH MARKET - PRODUCTION, MEASURED IN $"/>
    <tableColumn id="6" xr3:uid="{00000000-0010-0000-0700-000006000000}" name="CUCUMBERS, FRESH MARKET - PRODUCTION, MEASURED IN CWT"/>
    <tableColumn id="7" xr3:uid="{00000000-0010-0000-0700-000007000000}" name="CUCUMBERS, FRESH MARKET - YIELD, MEASURED IN CWT / ACR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37"/>
  <sheetViews>
    <sheetView tabSelected="1" zoomScaleNormal="100" workbookViewId="0">
      <selection activeCell="B12" sqref="B12"/>
    </sheetView>
  </sheetViews>
  <sheetFormatPr defaultColWidth="8.7109375" defaultRowHeight="15" x14ac:dyDescent="0.25"/>
  <cols>
    <col min="1" max="1" width="15" style="3" bestFit="1" customWidth="1"/>
    <col min="2" max="2" width="45.5703125" style="3" customWidth="1"/>
    <col min="3" max="3" width="17.85546875" style="3" bestFit="1" customWidth="1"/>
    <col min="4" max="4" width="42.85546875" style="3" customWidth="1"/>
    <col min="5" max="16384" width="8.7109375" style="3"/>
  </cols>
  <sheetData>
    <row r="1" spans="1:5" x14ac:dyDescent="0.25">
      <c r="A1" s="4" t="s">
        <v>226</v>
      </c>
      <c r="B1" s="4" t="s">
        <v>234</v>
      </c>
      <c r="D1"/>
      <c r="E1"/>
    </row>
    <row r="2" spans="1:5" x14ac:dyDescent="0.25">
      <c r="A2" s="4" t="s">
        <v>227</v>
      </c>
      <c r="B2" s="4" t="s">
        <v>256</v>
      </c>
      <c r="D2"/>
      <c r="E2"/>
    </row>
    <row r="3" spans="1:5" x14ac:dyDescent="0.25">
      <c r="A3" s="4" t="s">
        <v>228</v>
      </c>
      <c r="B3" s="4" t="s">
        <v>229</v>
      </c>
      <c r="D3"/>
      <c r="E3"/>
    </row>
    <row r="4" spans="1:5" x14ac:dyDescent="0.25">
      <c r="A4" s="4" t="s">
        <v>237</v>
      </c>
      <c r="B4" s="4" t="s">
        <v>254</v>
      </c>
      <c r="D4"/>
      <c r="E4"/>
    </row>
    <row r="5" spans="1:5" x14ac:dyDescent="0.25">
      <c r="A5" s="4" t="s">
        <v>238</v>
      </c>
      <c r="B5" s="4" t="s">
        <v>239</v>
      </c>
    </row>
    <row r="7" spans="1:5" x14ac:dyDescent="0.25">
      <c r="A7" s="10" t="s">
        <v>232</v>
      </c>
      <c r="B7" s="11" t="s">
        <v>233</v>
      </c>
      <c r="C7" s="11" t="s">
        <v>236</v>
      </c>
      <c r="D7" s="12" t="s">
        <v>0</v>
      </c>
    </row>
    <row r="8" spans="1:5" x14ac:dyDescent="0.25">
      <c r="A8" s="8">
        <v>1</v>
      </c>
      <c r="B8" s="6" t="str">
        <f>HYPERLINK("#'AVOCADOS'!A1","AVOCADOS")</f>
        <v>AVOCADOS</v>
      </c>
      <c r="C8" s="7" t="s">
        <v>1</v>
      </c>
      <c r="D8" s="9" t="s">
        <v>2</v>
      </c>
    </row>
    <row r="9" spans="1:5" x14ac:dyDescent="0.25">
      <c r="A9" s="8">
        <v>2</v>
      </c>
      <c r="B9" s="6" t="str">
        <f>HYPERLINK("#'BANANAS'!A1","BANANAS")</f>
        <v>BANANAS</v>
      </c>
      <c r="C9" s="7" t="s">
        <v>3</v>
      </c>
      <c r="D9" s="9" t="s">
        <v>2</v>
      </c>
    </row>
    <row r="10" spans="1:5" x14ac:dyDescent="0.25">
      <c r="A10" s="8">
        <v>3</v>
      </c>
      <c r="B10" s="6" t="str">
        <f>HYPERLINK("#'BEANS'!A1","BEANS")</f>
        <v>BEANS</v>
      </c>
      <c r="C10" s="7" t="s">
        <v>4</v>
      </c>
      <c r="D10" s="9" t="s">
        <v>5</v>
      </c>
    </row>
    <row r="11" spans="1:5" x14ac:dyDescent="0.25">
      <c r="A11" s="8">
        <v>4</v>
      </c>
      <c r="B11" s="6" t="str">
        <f>HYPERLINK("#'CABBAGE'!A1","CABBAGE")</f>
        <v>CABBAGE</v>
      </c>
      <c r="C11" s="7" t="s">
        <v>6</v>
      </c>
      <c r="D11" s="9" t="s">
        <v>5</v>
      </c>
    </row>
    <row r="12" spans="1:5" x14ac:dyDescent="0.25">
      <c r="A12" s="8">
        <v>5</v>
      </c>
      <c r="B12" s="6" t="str">
        <f>HYPERLINK("#'COFFEE'!A1","COFFEE")</f>
        <v>COFFEE</v>
      </c>
      <c r="C12" s="7" t="s">
        <v>7</v>
      </c>
      <c r="D12" s="9" t="s">
        <v>2</v>
      </c>
    </row>
    <row r="13" spans="1:5" x14ac:dyDescent="0.25">
      <c r="A13" s="8">
        <v>6</v>
      </c>
      <c r="B13" s="6" t="str">
        <f>HYPERLINK("#'CORN'!A1","CORN")</f>
        <v>CORN</v>
      </c>
      <c r="C13" s="7" t="s">
        <v>8</v>
      </c>
      <c r="D13" s="9" t="s">
        <v>9</v>
      </c>
    </row>
    <row r="14" spans="1:5" x14ac:dyDescent="0.25">
      <c r="A14" s="8">
        <v>7</v>
      </c>
      <c r="B14" s="6" t="str">
        <f>HYPERLINK("#'CROP TOTALS'!A1","CROP TOTALS")</f>
        <v>CROP TOTALS</v>
      </c>
      <c r="C14" s="7" t="s">
        <v>10</v>
      </c>
      <c r="D14" s="9" t="s">
        <v>11</v>
      </c>
    </row>
    <row r="15" spans="1:5" x14ac:dyDescent="0.25">
      <c r="A15" s="8">
        <v>8</v>
      </c>
      <c r="B15" s="6" t="str">
        <f>HYPERLINK("#'CUCUMBERS'!A1","CUCUMBERS")</f>
        <v>CUCUMBERS</v>
      </c>
      <c r="C15" s="7" t="s">
        <v>4</v>
      </c>
      <c r="D15" s="9" t="s">
        <v>5</v>
      </c>
    </row>
    <row r="16" spans="1:5" x14ac:dyDescent="0.25">
      <c r="A16" s="8">
        <v>9</v>
      </c>
      <c r="B16" s="6" t="str">
        <f>HYPERLINK("#'EGGPLANT'!A1","EGGPLANT")</f>
        <v>EGGPLANT</v>
      </c>
      <c r="C16" s="7" t="s">
        <v>12</v>
      </c>
      <c r="D16" s="9" t="s">
        <v>5</v>
      </c>
    </row>
    <row r="17" spans="1:4" x14ac:dyDescent="0.25">
      <c r="A17" s="8">
        <v>10</v>
      </c>
      <c r="B17" s="6" t="str">
        <f>HYPERLINK("#'FIELD CROP TOTALS'!A1","FIELD CROP TOTALS")</f>
        <v>FIELD CROP TOTALS</v>
      </c>
      <c r="C17" s="7" t="s">
        <v>13</v>
      </c>
      <c r="D17" s="9" t="s">
        <v>9</v>
      </c>
    </row>
    <row r="18" spans="1:4" x14ac:dyDescent="0.25">
      <c r="A18" s="8">
        <v>11</v>
      </c>
      <c r="B18" s="6" t="str">
        <f>HYPERLINK("#'FRUIT &amp; TREE NUT TOTALS'!A1","FRUIT &amp; TREE NUT TOTALS")</f>
        <v>FRUIT &amp; TREE NUT TOTALS</v>
      </c>
      <c r="C18" s="7" t="s">
        <v>14</v>
      </c>
      <c r="D18" s="9" t="s">
        <v>2</v>
      </c>
    </row>
    <row r="19" spans="1:4" x14ac:dyDescent="0.25">
      <c r="A19" s="8">
        <v>12</v>
      </c>
      <c r="B19" s="6" t="str">
        <f>HYPERLINK("#'GINGER ROOT'!A1","GINGER ROOT")</f>
        <v>GINGER ROOT</v>
      </c>
      <c r="C19" s="7" t="s">
        <v>15</v>
      </c>
      <c r="D19" s="9" t="s">
        <v>5</v>
      </c>
    </row>
    <row r="20" spans="1:4" x14ac:dyDescent="0.25">
      <c r="A20" s="8">
        <v>13</v>
      </c>
      <c r="B20" s="6" t="str">
        <f>HYPERLINK("#'GUAVAS'!A1","GUAVAS")</f>
        <v>GUAVAS</v>
      </c>
      <c r="C20" s="7" t="s">
        <v>16</v>
      </c>
      <c r="D20" s="9" t="s">
        <v>2</v>
      </c>
    </row>
    <row r="21" spans="1:4" x14ac:dyDescent="0.25">
      <c r="A21" s="8">
        <v>14</v>
      </c>
      <c r="B21" s="6" t="str">
        <f>HYPERLINK("#'HAY'!A1","HAY")</f>
        <v>HAY</v>
      </c>
      <c r="C21" s="7" t="s">
        <v>17</v>
      </c>
      <c r="D21" s="9" t="s">
        <v>9</v>
      </c>
    </row>
    <row r="22" spans="1:4" x14ac:dyDescent="0.25">
      <c r="A22" s="8">
        <v>15</v>
      </c>
      <c r="B22" s="6" t="str">
        <f>HYPERLINK("#'HEMP'!A1","HEMP")</f>
        <v>HEMP</v>
      </c>
      <c r="C22" s="7" t="s">
        <v>18</v>
      </c>
      <c r="D22" s="9" t="s">
        <v>9</v>
      </c>
    </row>
    <row r="23" spans="1:4" x14ac:dyDescent="0.25">
      <c r="A23" s="8">
        <v>16</v>
      </c>
      <c r="B23" s="6" t="str">
        <f>HYPERLINK("#'MACADAMIAS'!A1","MACADAMIAS")</f>
        <v>MACADAMIAS</v>
      </c>
      <c r="C23" s="7" t="s">
        <v>19</v>
      </c>
      <c r="D23" s="9" t="s">
        <v>2</v>
      </c>
    </row>
    <row r="24" spans="1:4" x14ac:dyDescent="0.25">
      <c r="A24" s="8">
        <v>17</v>
      </c>
      <c r="B24" s="6" t="str">
        <f>HYPERLINK("#'MELONS'!A1","MELONS")</f>
        <v>MELONS</v>
      </c>
      <c r="C24" s="7" t="s">
        <v>20</v>
      </c>
      <c r="D24" s="9" t="s">
        <v>5</v>
      </c>
    </row>
    <row r="25" spans="1:4" x14ac:dyDescent="0.25">
      <c r="A25" s="8">
        <v>18</v>
      </c>
      <c r="B25" s="6" t="str">
        <f>HYPERLINK("#'NON-CITRUS FRUIT &amp; TREE NUTS TO'!A1","NON-CITRUS FRUIT &amp; TREE NUTS TOTALS")</f>
        <v>NON-CITRUS FRUIT &amp; TREE NUTS TOTALS</v>
      </c>
      <c r="C25" s="7" t="s">
        <v>21</v>
      </c>
      <c r="D25" s="9" t="s">
        <v>2</v>
      </c>
    </row>
    <row r="26" spans="1:4" x14ac:dyDescent="0.25">
      <c r="A26" s="8">
        <v>19</v>
      </c>
      <c r="B26" s="6" t="str">
        <f>HYPERLINK("#'PAPAYAS'!A1","PAPAYAS")</f>
        <v>PAPAYAS</v>
      </c>
      <c r="C26" s="7" t="s">
        <v>22</v>
      </c>
      <c r="D26" s="9" t="s">
        <v>2</v>
      </c>
    </row>
    <row r="27" spans="1:4" x14ac:dyDescent="0.25">
      <c r="A27" s="8">
        <v>20</v>
      </c>
      <c r="B27" s="6" t="str">
        <f>HYPERLINK("#'PINEAPPLES'!A1","PINEAPPLES")</f>
        <v>PINEAPPLES</v>
      </c>
      <c r="C27" s="7" t="s">
        <v>23</v>
      </c>
      <c r="D27" s="9" t="s">
        <v>2</v>
      </c>
    </row>
    <row r="28" spans="1:4" x14ac:dyDescent="0.25">
      <c r="A28" s="8">
        <v>21</v>
      </c>
      <c r="B28" s="6" t="str">
        <f>HYPERLINK("#'SUGARCANE'!A1","SUGARCANE")</f>
        <v>SUGARCANE</v>
      </c>
      <c r="C28" s="7" t="s">
        <v>24</v>
      </c>
      <c r="D28" s="9" t="s">
        <v>9</v>
      </c>
    </row>
    <row r="29" spans="1:4" x14ac:dyDescent="0.25">
      <c r="A29" s="8">
        <v>22</v>
      </c>
      <c r="B29" s="6" t="str">
        <f>HYPERLINK("#'TARO'!A1","TARO")</f>
        <v>TARO</v>
      </c>
      <c r="C29" s="7" t="s">
        <v>25</v>
      </c>
      <c r="D29" s="9" t="s">
        <v>9</v>
      </c>
    </row>
    <row r="30" spans="1:4" x14ac:dyDescent="0.25">
      <c r="A30" s="8">
        <v>23</v>
      </c>
      <c r="B30" s="6" t="str">
        <f>HYPERLINK("#'TOMATOES'!A1","TOMATOES")</f>
        <v>TOMATOES</v>
      </c>
      <c r="C30" s="7" t="s">
        <v>20</v>
      </c>
      <c r="D30" s="9" t="s">
        <v>5</v>
      </c>
    </row>
    <row r="31" spans="1:4" x14ac:dyDescent="0.25">
      <c r="A31" s="8">
        <v>24</v>
      </c>
      <c r="B31" s="13" t="str">
        <f>HYPERLINK("#'VEGETABLE TOTALS'!A1","VEGETABLE TOTALS")</f>
        <v>VEGETABLE TOTALS</v>
      </c>
      <c r="C31" s="14" t="s">
        <v>26</v>
      </c>
      <c r="D31" s="15" t="s">
        <v>5</v>
      </c>
    </row>
    <row r="32" spans="1:4" x14ac:dyDescent="0.25">
      <c r="A32" s="22">
        <v>25</v>
      </c>
      <c r="B32" s="23" t="str">
        <f>HYPERLINK("#'FLORICULTURE TOTALS'!A1","FLORICULTURE TOTALS")</f>
        <v>FLORICULTURE TOTALS</v>
      </c>
      <c r="C32" s="24" t="s">
        <v>242</v>
      </c>
      <c r="D32" s="24" t="s">
        <v>243</v>
      </c>
    </row>
    <row r="33" spans="1:4" x14ac:dyDescent="0.25">
      <c r="A33" s="17"/>
      <c r="B33" s="18"/>
      <c r="C33" s="19"/>
      <c r="D33" s="19"/>
    </row>
    <row r="34" spans="1:4" ht="123.75" customHeight="1" x14ac:dyDescent="0.25">
      <c r="A34" s="20" t="s">
        <v>230</v>
      </c>
      <c r="B34" s="25" t="s">
        <v>255</v>
      </c>
      <c r="C34" s="26"/>
      <c r="D34" s="26"/>
    </row>
    <row r="35" spans="1:4" ht="123.75" customHeight="1" x14ac:dyDescent="0.25">
      <c r="A35" s="21" t="s">
        <v>240</v>
      </c>
      <c r="B35" s="27" t="s">
        <v>241</v>
      </c>
      <c r="C35" s="27"/>
      <c r="D35" s="27"/>
    </row>
    <row r="36" spans="1:4" x14ac:dyDescent="0.25">
      <c r="A36" t="s">
        <v>226</v>
      </c>
      <c r="B36" s="5" t="s">
        <v>231</v>
      </c>
    </row>
    <row r="37" spans="1:4" x14ac:dyDescent="0.25">
      <c r="A37" t="s">
        <v>235</v>
      </c>
      <c r="B37" s="16">
        <v>46065</v>
      </c>
    </row>
  </sheetData>
  <mergeCells count="2">
    <mergeCell ref="B34:D34"/>
    <mergeCell ref="B35:D35"/>
  </mergeCells>
  <hyperlinks>
    <hyperlink ref="B36" r:id="rId1" xr:uid="{2A0E3871-4915-4FF7-B180-EB6A6489FAD4}"/>
  </hyperlinks>
  <pageMargins left="0.75" right="0.75" top="1" bottom="1" header="0.511811023622047" footer="0.511811023622047"/>
  <pageSetup paperSize="9" orientation="portrait" horizontalDpi="300" verticalDpi="30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2" customWidth="1"/>
    <col min="3" max="3" width="40" customWidth="1"/>
    <col min="4" max="7" width="50" customWidth="1"/>
  </cols>
  <sheetData>
    <row r="1" spans="1:7" ht="25.5" x14ac:dyDescent="0.25">
      <c r="A1" s="1" t="s">
        <v>27</v>
      </c>
      <c r="B1" s="1" t="s">
        <v>102</v>
      </c>
      <c r="C1" s="1" t="s">
        <v>103</v>
      </c>
      <c r="D1" s="1" t="s">
        <v>104</v>
      </c>
      <c r="E1" s="1" t="s">
        <v>105</v>
      </c>
      <c r="F1" s="1" t="s">
        <v>106</v>
      </c>
      <c r="G1" s="1" t="s">
        <v>107</v>
      </c>
    </row>
    <row r="2" spans="1:7" x14ac:dyDescent="0.25">
      <c r="A2" s="2">
        <v>2000</v>
      </c>
      <c r="B2" s="2">
        <v>50</v>
      </c>
      <c r="C2" s="2">
        <v>50</v>
      </c>
      <c r="D2" s="2">
        <v>70</v>
      </c>
      <c r="E2" s="2">
        <v>840000</v>
      </c>
      <c r="F2" s="2">
        <v>12000</v>
      </c>
      <c r="G2" s="2">
        <v>240</v>
      </c>
    </row>
    <row r="3" spans="1:7" x14ac:dyDescent="0.25">
      <c r="A3" s="2">
        <v>2001</v>
      </c>
      <c r="B3" s="2">
        <v>50</v>
      </c>
      <c r="C3" s="2">
        <v>50</v>
      </c>
      <c r="D3" s="2">
        <v>66</v>
      </c>
      <c r="E3" s="2">
        <v>660000</v>
      </c>
      <c r="F3" s="2">
        <v>10000</v>
      </c>
      <c r="G3" s="2">
        <v>200</v>
      </c>
    </row>
  </sheetData>
  <pageMargins left="0.75" right="0.75" top="1" bottom="1" header="0.511811023622047" footer="0.511811023622047"/>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4" width="50" customWidth="1"/>
  </cols>
  <sheetData>
    <row r="1" spans="1:4" ht="25.5" x14ac:dyDescent="0.25">
      <c r="A1" s="1" t="s">
        <v>27</v>
      </c>
      <c r="B1" s="1" t="s">
        <v>108</v>
      </c>
      <c r="C1" s="1" t="s">
        <v>109</v>
      </c>
      <c r="D1" s="1" t="s">
        <v>110</v>
      </c>
    </row>
    <row r="2" spans="1:4" x14ac:dyDescent="0.25">
      <c r="A2" s="2">
        <v>1993</v>
      </c>
      <c r="B2" s="2"/>
      <c r="C2" s="2">
        <v>70000</v>
      </c>
      <c r="D2" s="2">
        <v>70000</v>
      </c>
    </row>
    <row r="3" spans="1:4" x14ac:dyDescent="0.25">
      <c r="A3" s="2">
        <v>1994</v>
      </c>
      <c r="B3" s="2"/>
      <c r="C3" s="2">
        <v>69000</v>
      </c>
      <c r="D3" s="2">
        <v>69000</v>
      </c>
    </row>
    <row r="4" spans="1:4" x14ac:dyDescent="0.25">
      <c r="A4" s="2">
        <v>1995</v>
      </c>
      <c r="B4" s="2"/>
      <c r="C4" s="2">
        <v>53000</v>
      </c>
      <c r="D4" s="2">
        <v>53000</v>
      </c>
    </row>
    <row r="5" spans="1:4" x14ac:dyDescent="0.25">
      <c r="A5" s="2">
        <v>1996</v>
      </c>
      <c r="B5" s="2"/>
      <c r="C5" s="2">
        <v>46000</v>
      </c>
      <c r="D5" s="2">
        <v>46000</v>
      </c>
    </row>
    <row r="6" spans="1:4" x14ac:dyDescent="0.25">
      <c r="A6" s="2">
        <v>1997</v>
      </c>
      <c r="B6" s="2">
        <v>127000000</v>
      </c>
      <c r="C6" s="2">
        <v>34000</v>
      </c>
      <c r="D6" s="2">
        <v>34000</v>
      </c>
    </row>
    <row r="7" spans="1:4" x14ac:dyDescent="0.25">
      <c r="A7" s="2">
        <v>1998</v>
      </c>
      <c r="B7" s="2">
        <v>124646000</v>
      </c>
      <c r="C7" s="2">
        <v>33000</v>
      </c>
      <c r="D7" s="2">
        <v>33000</v>
      </c>
    </row>
    <row r="8" spans="1:4" x14ac:dyDescent="0.25">
      <c r="A8" s="2">
        <v>1999</v>
      </c>
      <c r="B8" s="2">
        <v>121504000</v>
      </c>
      <c r="C8" s="2">
        <v>37000</v>
      </c>
      <c r="D8" s="2">
        <v>37000</v>
      </c>
    </row>
    <row r="9" spans="1:4" x14ac:dyDescent="0.25">
      <c r="A9" s="2">
        <v>2000</v>
      </c>
      <c r="B9" s="2">
        <v>99738000</v>
      </c>
      <c r="C9" s="2">
        <v>32000</v>
      </c>
      <c r="D9" s="2">
        <v>32000</v>
      </c>
    </row>
    <row r="10" spans="1:4" x14ac:dyDescent="0.25">
      <c r="A10" s="2">
        <v>2001</v>
      </c>
      <c r="B10" s="2">
        <v>90672000</v>
      </c>
      <c r="C10" s="2">
        <v>21000</v>
      </c>
      <c r="D10" s="2">
        <v>21000</v>
      </c>
    </row>
    <row r="11" spans="1:4" x14ac:dyDescent="0.25">
      <c r="A11" s="2">
        <v>2002</v>
      </c>
      <c r="B11" s="2">
        <v>96746000</v>
      </c>
      <c r="C11" s="2">
        <v>23000</v>
      </c>
      <c r="D11" s="2">
        <v>23000</v>
      </c>
    </row>
    <row r="12" spans="1:4" x14ac:dyDescent="0.25">
      <c r="A12" s="2">
        <v>2003</v>
      </c>
      <c r="B12" s="2">
        <v>96441000</v>
      </c>
      <c r="C12" s="2">
        <v>21000</v>
      </c>
      <c r="D12" s="2">
        <v>21000</v>
      </c>
    </row>
    <row r="13" spans="1:4" x14ac:dyDescent="0.25">
      <c r="A13" s="2">
        <v>2004</v>
      </c>
      <c r="B13" s="2">
        <v>91612000</v>
      </c>
      <c r="C13" s="2">
        <v>23000</v>
      </c>
      <c r="D13" s="2">
        <v>23000</v>
      </c>
    </row>
    <row r="14" spans="1:4" x14ac:dyDescent="0.25">
      <c r="A14" s="2">
        <v>2005</v>
      </c>
      <c r="B14" s="2">
        <v>105937000</v>
      </c>
      <c r="C14" s="2">
        <v>24000</v>
      </c>
      <c r="D14" s="2">
        <v>24000</v>
      </c>
    </row>
    <row r="15" spans="1:4" x14ac:dyDescent="0.25">
      <c r="A15" s="2">
        <v>2006</v>
      </c>
      <c r="B15" s="2">
        <v>90053000</v>
      </c>
      <c r="C15" s="2">
        <v>22000</v>
      </c>
      <c r="D15" s="2">
        <v>22000</v>
      </c>
    </row>
    <row r="16" spans="1:4" x14ac:dyDescent="0.25">
      <c r="A16" s="2">
        <v>2007</v>
      </c>
      <c r="B16" s="2">
        <v>87523000</v>
      </c>
      <c r="C16" s="2">
        <v>23000</v>
      </c>
      <c r="D16" s="2">
        <v>23000</v>
      </c>
    </row>
    <row r="17" spans="1:4" x14ac:dyDescent="0.25">
      <c r="A17" s="2">
        <v>2008</v>
      </c>
      <c r="B17" s="2">
        <v>82784000</v>
      </c>
      <c r="C17" s="2">
        <v>23000</v>
      </c>
      <c r="D17" s="2">
        <v>23000</v>
      </c>
    </row>
    <row r="18" spans="1:4" x14ac:dyDescent="0.25">
      <c r="A18" s="2">
        <v>2009</v>
      </c>
      <c r="B18" s="2">
        <v>81238000</v>
      </c>
      <c r="C18" s="2">
        <v>22000</v>
      </c>
      <c r="D18" s="2">
        <v>22000</v>
      </c>
    </row>
    <row r="19" spans="1:4" x14ac:dyDescent="0.25">
      <c r="A19" s="2">
        <v>2010</v>
      </c>
      <c r="B19" s="2">
        <v>109951000</v>
      </c>
      <c r="C19" s="2">
        <v>17000</v>
      </c>
      <c r="D19" s="2">
        <v>17000</v>
      </c>
    </row>
    <row r="20" spans="1:4" x14ac:dyDescent="0.25">
      <c r="A20" s="2">
        <v>2011</v>
      </c>
      <c r="B20" s="2">
        <v>117022000</v>
      </c>
      <c r="C20" s="2">
        <v>17000</v>
      </c>
      <c r="D20" s="2">
        <v>17000</v>
      </c>
    </row>
    <row r="21" spans="1:4" x14ac:dyDescent="0.25">
      <c r="A21" s="2">
        <v>2012</v>
      </c>
      <c r="B21" s="2">
        <v>121501000</v>
      </c>
      <c r="C21" s="2">
        <v>17000</v>
      </c>
      <c r="D21" s="2">
        <v>17000</v>
      </c>
    </row>
    <row r="22" spans="1:4" x14ac:dyDescent="0.25">
      <c r="A22" s="2">
        <v>2013</v>
      </c>
      <c r="B22" s="2">
        <v>84039000</v>
      </c>
      <c r="C22" s="2">
        <v>18000</v>
      </c>
      <c r="D22" s="2">
        <v>18000</v>
      </c>
    </row>
    <row r="23" spans="1:4" x14ac:dyDescent="0.25">
      <c r="A23" s="2">
        <v>2014</v>
      </c>
      <c r="B23" s="2">
        <v>59724000</v>
      </c>
      <c r="C23" s="2">
        <v>16000</v>
      </c>
      <c r="D23" s="2">
        <v>16000</v>
      </c>
    </row>
    <row r="24" spans="1:4" x14ac:dyDescent="0.25">
      <c r="A24" s="2">
        <v>2015</v>
      </c>
      <c r="B24" s="2">
        <v>50529000</v>
      </c>
      <c r="C24" s="2">
        <v>15000</v>
      </c>
      <c r="D24" s="2">
        <v>15000</v>
      </c>
    </row>
    <row r="25" spans="1:4" x14ac:dyDescent="0.25">
      <c r="A25" s="2">
        <v>2016</v>
      </c>
      <c r="B25" s="2">
        <v>56687000</v>
      </c>
      <c r="C25" s="2">
        <v>16000</v>
      </c>
      <c r="D25" s="2">
        <v>16000</v>
      </c>
    </row>
    <row r="26" spans="1:4" x14ac:dyDescent="0.25">
      <c r="A26" s="2">
        <v>2017</v>
      </c>
      <c r="B26" s="2">
        <v>2580000</v>
      </c>
      <c r="C26" s="2">
        <v>0</v>
      </c>
      <c r="D26" s="2">
        <v>0</v>
      </c>
    </row>
    <row r="27" spans="1:4" x14ac:dyDescent="0.25">
      <c r="A27" s="2">
        <v>2018</v>
      </c>
      <c r="B27" s="2">
        <v>1970000</v>
      </c>
      <c r="C27" s="2"/>
      <c r="D27" s="2"/>
    </row>
    <row r="28" spans="1:4" x14ac:dyDescent="0.25">
      <c r="A28" s="2">
        <v>2019</v>
      </c>
      <c r="B28" s="2">
        <v>0</v>
      </c>
      <c r="C28" s="2"/>
      <c r="D28" s="2"/>
    </row>
    <row r="29" spans="1:4" x14ac:dyDescent="0.25">
      <c r="A29" s="2">
        <v>2020</v>
      </c>
      <c r="B29" s="2">
        <v>0</v>
      </c>
      <c r="C29" s="2"/>
      <c r="D29" s="2"/>
    </row>
    <row r="30" spans="1:4" x14ac:dyDescent="0.25">
      <c r="A30" s="2">
        <v>2021</v>
      </c>
      <c r="B30" s="2">
        <v>0</v>
      </c>
      <c r="C30" s="2"/>
      <c r="D30" s="2"/>
    </row>
    <row r="31" spans="1:4" x14ac:dyDescent="0.25">
      <c r="A31" s="2">
        <v>2022</v>
      </c>
      <c r="B31" s="2">
        <v>0</v>
      </c>
      <c r="C31" s="2"/>
      <c r="D31" s="2"/>
    </row>
    <row r="32" spans="1:4" x14ac:dyDescent="0.25">
      <c r="A32" s="2">
        <v>2023</v>
      </c>
      <c r="B32" s="2">
        <v>0</v>
      </c>
      <c r="C32" s="2"/>
      <c r="D32" s="2"/>
    </row>
    <row r="33" spans="1:4" x14ac:dyDescent="0.25">
      <c r="A33" s="2">
        <v>2024</v>
      </c>
      <c r="B33" s="2">
        <v>0</v>
      </c>
      <c r="C33" s="2"/>
      <c r="D33" s="2"/>
    </row>
  </sheetData>
  <pageMargins left="0.75" right="0.75" top="1" bottom="1" header="0.511811023622047" footer="0.511811023622047"/>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27</v>
      </c>
      <c r="B1" s="1" t="s">
        <v>111</v>
      </c>
    </row>
    <row r="2" spans="1:2" x14ac:dyDescent="0.25">
      <c r="A2" s="2">
        <v>2010</v>
      </c>
      <c r="B2" s="2">
        <v>52531000</v>
      </c>
    </row>
    <row r="3" spans="1:2" x14ac:dyDescent="0.25">
      <c r="A3" s="2">
        <v>2011</v>
      </c>
      <c r="B3" s="2">
        <v>60135000</v>
      </c>
    </row>
    <row r="4" spans="1:2" x14ac:dyDescent="0.25">
      <c r="A4" s="2">
        <v>2012</v>
      </c>
      <c r="B4" s="2">
        <v>57115000</v>
      </c>
    </row>
    <row r="5" spans="1:2" x14ac:dyDescent="0.25">
      <c r="A5" s="2">
        <v>2013</v>
      </c>
      <c r="B5" s="2">
        <v>110130000</v>
      </c>
    </row>
    <row r="6" spans="1:2" x14ac:dyDescent="0.25">
      <c r="A6" s="2">
        <v>2014</v>
      </c>
      <c r="B6" s="2">
        <v>127614000</v>
      </c>
    </row>
    <row r="7" spans="1:2" x14ac:dyDescent="0.25">
      <c r="A7" s="2">
        <v>2018</v>
      </c>
      <c r="B7" s="2">
        <v>99276000</v>
      </c>
    </row>
    <row r="8" spans="1:2" x14ac:dyDescent="0.25">
      <c r="A8" s="2">
        <v>2019</v>
      </c>
      <c r="B8" s="2">
        <v>110042000</v>
      </c>
    </row>
    <row r="9" spans="1:2" x14ac:dyDescent="0.25">
      <c r="A9" s="2">
        <v>2020</v>
      </c>
      <c r="B9" s="2">
        <v>105673000</v>
      </c>
    </row>
    <row r="10" spans="1:2" x14ac:dyDescent="0.25">
      <c r="A10" s="2">
        <v>2021</v>
      </c>
      <c r="B10" s="2">
        <v>140340000</v>
      </c>
    </row>
    <row r="11" spans="1:2" x14ac:dyDescent="0.25">
      <c r="A11" s="2">
        <v>2022</v>
      </c>
      <c r="B11" s="2">
        <v>94187000</v>
      </c>
    </row>
    <row r="12" spans="1:2" x14ac:dyDescent="0.25">
      <c r="A12" s="2">
        <v>2023</v>
      </c>
      <c r="B12" s="2">
        <v>86164000</v>
      </c>
    </row>
  </sheetData>
  <pageMargins left="0.75" right="0.75" top="1" bottom="1" header="0.511811023622047" footer="0.511811023622047"/>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7"/>
  <sheetViews>
    <sheetView zoomScaleNormal="100" workbookViewId="0">
      <pane ySplit="1" topLeftCell="A44" activePane="bottomLeft" state="frozen"/>
      <selection pane="bottomLeft" activeCell="C31" sqref="C31"/>
    </sheetView>
  </sheetViews>
  <sheetFormatPr defaultColWidth="8.7109375" defaultRowHeight="15" x14ac:dyDescent="0.25"/>
  <cols>
    <col min="1" max="1" width="8" customWidth="1"/>
    <col min="2" max="2" width="31" customWidth="1"/>
    <col min="3" max="3" width="50" customWidth="1"/>
    <col min="4" max="4" width="41" customWidth="1"/>
    <col min="5" max="5" width="42" customWidth="1"/>
    <col min="6" max="6" width="44" customWidth="1"/>
  </cols>
  <sheetData>
    <row r="1" spans="1:6" ht="25.5" x14ac:dyDescent="0.25">
      <c r="A1" s="1" t="s">
        <v>27</v>
      </c>
      <c r="B1" s="1" t="s">
        <v>112</v>
      </c>
      <c r="C1" s="1" t="s">
        <v>113</v>
      </c>
      <c r="D1" s="1" t="s">
        <v>114</v>
      </c>
      <c r="E1" s="1" t="s">
        <v>115</v>
      </c>
      <c r="F1" s="1" t="s">
        <v>116</v>
      </c>
    </row>
    <row r="2" spans="1:6" x14ac:dyDescent="0.25">
      <c r="A2" s="2">
        <v>1953</v>
      </c>
      <c r="B2" s="2">
        <v>13</v>
      </c>
      <c r="C2" s="2">
        <v>0.28799999999999998</v>
      </c>
      <c r="D2" s="2">
        <v>163000</v>
      </c>
      <c r="E2" s="2">
        <v>565000</v>
      </c>
      <c r="F2" s="2">
        <v>43500</v>
      </c>
    </row>
    <row r="3" spans="1:6" x14ac:dyDescent="0.25">
      <c r="A3" s="2">
        <v>1954</v>
      </c>
      <c r="B3" s="2">
        <v>20</v>
      </c>
      <c r="C3" s="2">
        <v>0.215</v>
      </c>
      <c r="D3" s="2">
        <v>173000</v>
      </c>
      <c r="E3" s="2">
        <v>805000</v>
      </c>
      <c r="F3" s="2">
        <v>40200</v>
      </c>
    </row>
    <row r="4" spans="1:6" x14ac:dyDescent="0.25">
      <c r="A4" s="2">
        <v>1955</v>
      </c>
      <c r="B4" s="2">
        <v>20</v>
      </c>
      <c r="C4" s="2">
        <v>0.19500000000000001</v>
      </c>
      <c r="D4" s="2">
        <v>150000</v>
      </c>
      <c r="E4" s="2">
        <v>785000</v>
      </c>
      <c r="F4" s="2">
        <v>39200</v>
      </c>
    </row>
    <row r="5" spans="1:6" x14ac:dyDescent="0.25">
      <c r="A5" s="2">
        <v>1956</v>
      </c>
      <c r="B5" s="2">
        <v>22</v>
      </c>
      <c r="C5" s="2">
        <v>0.221</v>
      </c>
      <c r="D5" s="2">
        <v>168000</v>
      </c>
      <c r="E5" s="2">
        <v>760000</v>
      </c>
      <c r="F5" s="2">
        <v>34500</v>
      </c>
    </row>
    <row r="6" spans="1:6" x14ac:dyDescent="0.25">
      <c r="A6" s="2">
        <v>1957</v>
      </c>
      <c r="B6" s="2">
        <v>17</v>
      </c>
      <c r="C6" s="2">
        <v>0.253</v>
      </c>
      <c r="D6" s="2">
        <v>144000</v>
      </c>
      <c r="E6" s="2">
        <v>570000</v>
      </c>
      <c r="F6" s="2">
        <v>33500</v>
      </c>
    </row>
    <row r="7" spans="1:6" x14ac:dyDescent="0.25">
      <c r="A7" s="2">
        <v>1958</v>
      </c>
      <c r="B7" s="2">
        <v>15</v>
      </c>
      <c r="C7" s="2">
        <v>0.39200000000000002</v>
      </c>
      <c r="D7" s="2">
        <v>192000</v>
      </c>
      <c r="E7" s="2">
        <v>490000</v>
      </c>
      <c r="F7" s="2">
        <v>32700</v>
      </c>
    </row>
    <row r="8" spans="1:6" x14ac:dyDescent="0.25">
      <c r="A8" s="2">
        <v>1959</v>
      </c>
      <c r="B8" s="2">
        <v>25</v>
      </c>
      <c r="C8" s="2">
        <v>0.24399999999999999</v>
      </c>
      <c r="D8" s="2">
        <v>178000</v>
      </c>
      <c r="E8" s="2">
        <v>730000</v>
      </c>
      <c r="F8" s="2">
        <v>29200</v>
      </c>
    </row>
    <row r="9" spans="1:6" x14ac:dyDescent="0.25">
      <c r="A9" s="2">
        <v>1960</v>
      </c>
      <c r="B9" s="2">
        <v>32</v>
      </c>
      <c r="C9" s="2">
        <v>0.19700000000000001</v>
      </c>
      <c r="D9" s="2">
        <v>178000</v>
      </c>
      <c r="E9" s="2">
        <v>905000</v>
      </c>
      <c r="F9" s="2">
        <v>28300</v>
      </c>
    </row>
    <row r="10" spans="1:6" x14ac:dyDescent="0.25">
      <c r="A10" s="2">
        <v>1961</v>
      </c>
      <c r="B10" s="2">
        <v>27</v>
      </c>
      <c r="C10" s="2">
        <v>0.23799999999999999</v>
      </c>
      <c r="D10" s="2">
        <v>162000</v>
      </c>
      <c r="E10" s="2">
        <v>680000</v>
      </c>
      <c r="F10" s="2">
        <v>25200</v>
      </c>
    </row>
    <row r="11" spans="1:6" x14ac:dyDescent="0.25">
      <c r="A11" s="2">
        <v>1962</v>
      </c>
      <c r="B11" s="2">
        <v>21</v>
      </c>
      <c r="C11" s="2">
        <v>0.4</v>
      </c>
      <c r="D11" s="2">
        <v>144000</v>
      </c>
      <c r="E11" s="2">
        <v>360000</v>
      </c>
      <c r="F11" s="2">
        <v>17100</v>
      </c>
    </row>
    <row r="12" spans="1:6" x14ac:dyDescent="0.25">
      <c r="A12" s="2">
        <v>1963</v>
      </c>
      <c r="B12" s="2">
        <v>17</v>
      </c>
      <c r="C12" s="2">
        <v>0.30599999999999999</v>
      </c>
      <c r="D12" s="2">
        <v>118000</v>
      </c>
      <c r="E12" s="2">
        <v>385000</v>
      </c>
      <c r="F12" s="2">
        <v>22600</v>
      </c>
    </row>
    <row r="13" spans="1:6" x14ac:dyDescent="0.25">
      <c r="A13" s="2">
        <v>1964</v>
      </c>
      <c r="B13" s="2">
        <v>25</v>
      </c>
      <c r="C13" s="2">
        <v>0.185</v>
      </c>
      <c r="D13" s="2">
        <v>121000</v>
      </c>
      <c r="E13" s="2">
        <v>655000</v>
      </c>
      <c r="F13" s="2">
        <v>26200</v>
      </c>
    </row>
    <row r="14" spans="1:6" x14ac:dyDescent="0.25">
      <c r="A14" s="2">
        <v>1965</v>
      </c>
      <c r="B14" s="2">
        <v>15</v>
      </c>
      <c r="C14" s="2">
        <v>0.23400000000000001</v>
      </c>
      <c r="D14" s="2">
        <v>123000</v>
      </c>
      <c r="E14" s="2">
        <v>525000</v>
      </c>
      <c r="F14" s="2">
        <v>35000</v>
      </c>
    </row>
    <row r="15" spans="1:6" x14ac:dyDescent="0.25">
      <c r="A15" s="2">
        <v>1966</v>
      </c>
      <c r="B15" s="2">
        <v>14</v>
      </c>
      <c r="C15" s="2">
        <v>0.28399999999999997</v>
      </c>
      <c r="D15" s="2">
        <v>139000</v>
      </c>
      <c r="E15" s="2">
        <v>490000</v>
      </c>
      <c r="F15" s="2">
        <v>35000</v>
      </c>
    </row>
    <row r="16" spans="1:6" x14ac:dyDescent="0.25">
      <c r="A16" s="2">
        <v>1967</v>
      </c>
      <c r="B16" s="2">
        <v>19</v>
      </c>
      <c r="C16" s="2">
        <v>0.28299999999999997</v>
      </c>
      <c r="D16" s="2">
        <v>204000</v>
      </c>
      <c r="E16" s="2">
        <v>720000</v>
      </c>
      <c r="F16" s="2">
        <v>37900</v>
      </c>
    </row>
    <row r="17" spans="1:6" x14ac:dyDescent="0.25">
      <c r="A17" s="2">
        <v>1968</v>
      </c>
      <c r="B17" s="2">
        <v>19</v>
      </c>
      <c r="C17" s="2">
        <v>0.26</v>
      </c>
      <c r="D17" s="2">
        <v>183000</v>
      </c>
      <c r="E17" s="2">
        <v>705000</v>
      </c>
      <c r="F17" s="2">
        <v>37100</v>
      </c>
    </row>
    <row r="18" spans="1:6" x14ac:dyDescent="0.25">
      <c r="A18" s="2">
        <v>1969</v>
      </c>
      <c r="B18" s="2">
        <v>21</v>
      </c>
      <c r="C18" s="2">
        <v>0.28899999999999998</v>
      </c>
      <c r="D18" s="2">
        <v>243000</v>
      </c>
      <c r="E18" s="2">
        <v>840000</v>
      </c>
      <c r="F18" s="2">
        <v>40000</v>
      </c>
    </row>
    <row r="19" spans="1:6" x14ac:dyDescent="0.25">
      <c r="A19" s="2">
        <v>1970</v>
      </c>
      <c r="B19" s="2">
        <v>21</v>
      </c>
      <c r="C19" s="2">
        <v>0.29399999999999998</v>
      </c>
      <c r="D19" s="2">
        <v>241000</v>
      </c>
      <c r="E19" s="2">
        <v>820000</v>
      </c>
      <c r="F19" s="2">
        <v>39300</v>
      </c>
    </row>
    <row r="20" spans="1:6" x14ac:dyDescent="0.25">
      <c r="A20" s="2">
        <v>1971</v>
      </c>
      <c r="B20" s="2">
        <v>23</v>
      </c>
      <c r="C20" s="2">
        <v>0.27500000000000002</v>
      </c>
      <c r="D20" s="2">
        <v>254000</v>
      </c>
      <c r="E20" s="2">
        <v>925000</v>
      </c>
      <c r="F20" s="2">
        <v>40200</v>
      </c>
    </row>
    <row r="21" spans="1:6" x14ac:dyDescent="0.25">
      <c r="A21" s="2">
        <v>1972</v>
      </c>
      <c r="B21" s="2">
        <v>17</v>
      </c>
      <c r="C21" s="2">
        <v>0.41799999999999998</v>
      </c>
      <c r="D21" s="2">
        <v>209000</v>
      </c>
      <c r="E21" s="2">
        <v>500000</v>
      </c>
      <c r="F21" s="2">
        <v>29400</v>
      </c>
    </row>
    <row r="22" spans="1:6" x14ac:dyDescent="0.25">
      <c r="A22" s="2">
        <v>1973</v>
      </c>
      <c r="B22" s="2">
        <v>13</v>
      </c>
      <c r="C22" s="2">
        <v>0.68700000000000006</v>
      </c>
      <c r="D22" s="2">
        <v>354000</v>
      </c>
      <c r="E22" s="2">
        <v>515000</v>
      </c>
      <c r="F22" s="2">
        <v>39600</v>
      </c>
    </row>
    <row r="23" spans="1:6" x14ac:dyDescent="0.25">
      <c r="A23" s="2">
        <v>1974</v>
      </c>
      <c r="B23" s="2">
        <v>11</v>
      </c>
      <c r="C23" s="2">
        <v>0.61899999999999999</v>
      </c>
      <c r="D23" s="2">
        <v>218000</v>
      </c>
      <c r="E23" s="2">
        <v>352000</v>
      </c>
      <c r="F23" s="2">
        <v>32000</v>
      </c>
    </row>
    <row r="24" spans="1:6" x14ac:dyDescent="0.25">
      <c r="A24" s="2">
        <v>1975</v>
      </c>
      <c r="B24" s="2">
        <v>22</v>
      </c>
      <c r="C24" s="2">
        <v>0.60699999999999998</v>
      </c>
      <c r="D24" s="2">
        <v>481000</v>
      </c>
      <c r="E24" s="2">
        <v>793000</v>
      </c>
      <c r="F24" s="2">
        <v>36000</v>
      </c>
    </row>
    <row r="25" spans="1:6" x14ac:dyDescent="0.25">
      <c r="A25" s="2">
        <v>1976</v>
      </c>
      <c r="B25" s="2">
        <v>18</v>
      </c>
      <c r="C25" s="2">
        <v>0.61799999999999999</v>
      </c>
      <c r="D25" s="2">
        <v>402000</v>
      </c>
      <c r="E25" s="2">
        <v>650000</v>
      </c>
      <c r="F25" s="2">
        <v>36100</v>
      </c>
    </row>
    <row r="26" spans="1:6" x14ac:dyDescent="0.25">
      <c r="A26" s="2">
        <v>1977</v>
      </c>
      <c r="B26" s="2">
        <v>39</v>
      </c>
      <c r="C26" s="2">
        <v>0.65400000000000003</v>
      </c>
      <c r="D26" s="2">
        <v>726000</v>
      </c>
      <c r="E26" s="2">
        <v>1110000</v>
      </c>
      <c r="F26" s="2">
        <v>28500</v>
      </c>
    </row>
    <row r="27" spans="1:6" x14ac:dyDescent="0.25">
      <c r="A27" s="2">
        <v>1978</v>
      </c>
      <c r="B27" s="2">
        <v>55</v>
      </c>
      <c r="C27" s="2">
        <v>0.61099999999999999</v>
      </c>
      <c r="D27" s="2">
        <v>819000</v>
      </c>
      <c r="E27" s="2">
        <v>1340000</v>
      </c>
      <c r="F27" s="2">
        <v>24400</v>
      </c>
    </row>
    <row r="28" spans="1:6" x14ac:dyDescent="0.25">
      <c r="A28" s="2">
        <v>1979</v>
      </c>
      <c r="B28" s="2">
        <v>75</v>
      </c>
      <c r="C28" s="2">
        <v>0.61199999999999999</v>
      </c>
      <c r="D28" s="2">
        <v>1138000</v>
      </c>
      <c r="E28" s="2">
        <v>1860000</v>
      </c>
      <c r="F28" s="2">
        <v>24800</v>
      </c>
    </row>
    <row r="29" spans="1:6" x14ac:dyDescent="0.25">
      <c r="A29" s="2">
        <v>1980</v>
      </c>
      <c r="B29" s="2">
        <v>40</v>
      </c>
      <c r="C29" s="2">
        <v>0.61699999999999999</v>
      </c>
      <c r="D29" s="2">
        <v>1090000</v>
      </c>
      <c r="E29" s="2">
        <v>1610000</v>
      </c>
      <c r="F29" s="2">
        <v>40800</v>
      </c>
    </row>
    <row r="30" spans="1:6" x14ac:dyDescent="0.25">
      <c r="A30" s="2">
        <v>1981</v>
      </c>
      <c r="B30" s="2">
        <v>64</v>
      </c>
      <c r="C30" s="2">
        <v>0.76200000000000001</v>
      </c>
      <c r="D30" s="2">
        <v>2179000</v>
      </c>
      <c r="E30" s="2">
        <v>2860000</v>
      </c>
      <c r="F30" s="2">
        <v>44700</v>
      </c>
    </row>
    <row r="31" spans="1:6" x14ac:dyDescent="0.25">
      <c r="A31" s="2">
        <v>1982</v>
      </c>
      <c r="B31" s="2">
        <v>100</v>
      </c>
      <c r="C31" s="2">
        <v>0.92300000000000004</v>
      </c>
      <c r="D31" s="2">
        <v>3350000</v>
      </c>
      <c r="E31" s="2">
        <v>3630000</v>
      </c>
      <c r="F31" s="2">
        <v>36300</v>
      </c>
    </row>
    <row r="32" spans="1:6" x14ac:dyDescent="0.25">
      <c r="A32" s="2">
        <v>1983</v>
      </c>
      <c r="B32" s="2">
        <v>160</v>
      </c>
      <c r="C32" s="2">
        <v>0.54600000000000004</v>
      </c>
      <c r="D32" s="2">
        <v>2806000</v>
      </c>
      <c r="E32" s="2">
        <v>5140000</v>
      </c>
      <c r="F32" s="2">
        <v>32100</v>
      </c>
    </row>
    <row r="33" spans="1:6" x14ac:dyDescent="0.25">
      <c r="A33" s="2">
        <v>1984</v>
      </c>
      <c r="B33" s="2">
        <v>135</v>
      </c>
      <c r="C33" s="2">
        <v>0.45100000000000001</v>
      </c>
      <c r="D33" s="2">
        <v>2280000</v>
      </c>
      <c r="E33" s="2">
        <v>5050000</v>
      </c>
      <c r="F33" s="2">
        <v>37400</v>
      </c>
    </row>
    <row r="34" spans="1:6" x14ac:dyDescent="0.25">
      <c r="A34" s="2">
        <v>1985</v>
      </c>
      <c r="B34" s="2">
        <v>125</v>
      </c>
      <c r="C34" s="2">
        <v>0.82299999999999995</v>
      </c>
      <c r="D34" s="2">
        <v>4465000</v>
      </c>
      <c r="E34" s="2">
        <v>5425000</v>
      </c>
      <c r="F34" s="2">
        <v>43400</v>
      </c>
    </row>
    <row r="35" spans="1:6" x14ac:dyDescent="0.25">
      <c r="A35" s="2">
        <v>1986</v>
      </c>
      <c r="B35" s="2">
        <v>145</v>
      </c>
      <c r="C35" s="2">
        <v>0.81</v>
      </c>
      <c r="D35" s="2">
        <v>4779000</v>
      </c>
      <c r="E35" s="2">
        <v>5900000</v>
      </c>
      <c r="F35" s="2">
        <v>40700</v>
      </c>
    </row>
    <row r="36" spans="1:6" x14ac:dyDescent="0.25">
      <c r="A36" s="2">
        <v>1987</v>
      </c>
      <c r="B36" s="2">
        <v>215</v>
      </c>
      <c r="C36" s="2">
        <v>0.45</v>
      </c>
      <c r="D36" s="2">
        <v>4523000</v>
      </c>
      <c r="E36" s="2">
        <v>10050000</v>
      </c>
      <c r="F36" s="2">
        <v>46700</v>
      </c>
    </row>
    <row r="37" spans="1:6" x14ac:dyDescent="0.25">
      <c r="A37" s="2">
        <v>1988</v>
      </c>
      <c r="B37" s="2">
        <v>165</v>
      </c>
      <c r="C37" s="2">
        <v>0.62</v>
      </c>
      <c r="D37" s="2">
        <v>5022000</v>
      </c>
      <c r="E37" s="2">
        <v>8100000</v>
      </c>
      <c r="F37" s="2">
        <v>49100</v>
      </c>
    </row>
    <row r="38" spans="1:6" x14ac:dyDescent="0.25">
      <c r="A38" s="2">
        <v>1989</v>
      </c>
      <c r="B38" s="2">
        <v>180</v>
      </c>
      <c r="C38" s="2">
        <v>0.71499999999999997</v>
      </c>
      <c r="D38" s="2">
        <v>6435000</v>
      </c>
      <c r="E38" s="2">
        <v>9000000</v>
      </c>
      <c r="F38" s="2">
        <v>50000</v>
      </c>
    </row>
    <row r="39" spans="1:6" x14ac:dyDescent="0.25">
      <c r="A39" s="2">
        <v>1990</v>
      </c>
      <c r="B39" s="2">
        <v>190</v>
      </c>
      <c r="C39" s="2">
        <v>0.71499999999999997</v>
      </c>
      <c r="D39" s="2">
        <v>6793000</v>
      </c>
      <c r="E39" s="2">
        <v>9500000</v>
      </c>
      <c r="F39" s="2">
        <v>50000</v>
      </c>
    </row>
    <row r="40" spans="1:6" x14ac:dyDescent="0.25">
      <c r="A40" s="2">
        <v>1991</v>
      </c>
      <c r="B40" s="2">
        <v>250</v>
      </c>
      <c r="C40" s="2">
        <v>0.63</v>
      </c>
      <c r="D40" s="2">
        <v>7560000</v>
      </c>
      <c r="E40" s="2">
        <v>12000000</v>
      </c>
      <c r="F40" s="2">
        <v>48000</v>
      </c>
    </row>
    <row r="41" spans="1:6" x14ac:dyDescent="0.25">
      <c r="A41" s="2">
        <v>1992</v>
      </c>
      <c r="B41" s="2">
        <v>290</v>
      </c>
      <c r="C41" s="2">
        <v>0.55000000000000004</v>
      </c>
      <c r="D41" s="2">
        <v>6380000</v>
      </c>
      <c r="E41" s="2">
        <v>11600000</v>
      </c>
      <c r="F41" s="2">
        <v>40000</v>
      </c>
    </row>
    <row r="42" spans="1:6" x14ac:dyDescent="0.25">
      <c r="A42" s="2">
        <v>1993</v>
      </c>
      <c r="B42" s="2">
        <v>360</v>
      </c>
      <c r="C42" s="2">
        <v>0.53</v>
      </c>
      <c r="D42" s="2">
        <v>5247000</v>
      </c>
      <c r="E42" s="2">
        <v>9900000</v>
      </c>
      <c r="F42" s="2">
        <v>27500</v>
      </c>
    </row>
    <row r="43" spans="1:6" x14ac:dyDescent="0.25">
      <c r="A43" s="2">
        <v>1994</v>
      </c>
      <c r="B43" s="2">
        <v>150</v>
      </c>
      <c r="C43" s="2">
        <v>0.87</v>
      </c>
      <c r="D43" s="2">
        <v>5220000</v>
      </c>
      <c r="E43" s="2">
        <v>6000000</v>
      </c>
      <c r="F43" s="2">
        <v>40000</v>
      </c>
    </row>
    <row r="44" spans="1:6" x14ac:dyDescent="0.25">
      <c r="A44" s="2">
        <v>1995</v>
      </c>
      <c r="B44" s="2">
        <v>135</v>
      </c>
      <c r="C44" s="2">
        <v>0.87</v>
      </c>
      <c r="D44" s="2">
        <v>5046000</v>
      </c>
      <c r="E44" s="2">
        <v>5800000</v>
      </c>
      <c r="F44" s="2">
        <v>43000</v>
      </c>
    </row>
    <row r="45" spans="1:6" x14ac:dyDescent="0.25">
      <c r="A45" s="2">
        <v>1996</v>
      </c>
      <c r="B45" s="2">
        <v>200</v>
      </c>
      <c r="C45" s="2">
        <v>0.75</v>
      </c>
      <c r="D45" s="2">
        <v>7050000</v>
      </c>
      <c r="E45" s="2">
        <v>9400000</v>
      </c>
      <c r="F45" s="2">
        <v>47000</v>
      </c>
    </row>
    <row r="46" spans="1:6" x14ac:dyDescent="0.25">
      <c r="A46" s="2">
        <v>1997</v>
      </c>
      <c r="B46" s="2">
        <v>275</v>
      </c>
      <c r="C46" s="2">
        <v>0.67</v>
      </c>
      <c r="D46" s="2">
        <v>8107000</v>
      </c>
      <c r="E46" s="2">
        <v>12100000</v>
      </c>
      <c r="F46" s="2">
        <v>44000</v>
      </c>
    </row>
    <row r="47" spans="1:6" x14ac:dyDescent="0.25">
      <c r="A47" s="2">
        <v>1998</v>
      </c>
      <c r="B47" s="2">
        <v>360</v>
      </c>
      <c r="C47" s="2">
        <v>0.4</v>
      </c>
      <c r="D47" s="2">
        <v>7200000</v>
      </c>
      <c r="E47" s="2">
        <v>18000000</v>
      </c>
      <c r="F47" s="2">
        <v>50000</v>
      </c>
    </row>
    <row r="48" spans="1:6" x14ac:dyDescent="0.25">
      <c r="A48" s="2">
        <v>1999</v>
      </c>
      <c r="B48" s="2">
        <v>350</v>
      </c>
      <c r="C48" s="2">
        <v>0.5</v>
      </c>
      <c r="D48" s="2">
        <v>8050000</v>
      </c>
      <c r="E48" s="2">
        <v>16100000</v>
      </c>
      <c r="F48" s="2">
        <v>46000</v>
      </c>
    </row>
    <row r="49" spans="1:6" x14ac:dyDescent="0.25">
      <c r="A49" s="2">
        <v>2000</v>
      </c>
      <c r="B49" s="2">
        <v>270</v>
      </c>
      <c r="C49" s="2">
        <v>0.66</v>
      </c>
      <c r="D49" s="2">
        <v>8910000</v>
      </c>
      <c r="E49" s="2">
        <v>13500000</v>
      </c>
      <c r="F49" s="2">
        <v>50000</v>
      </c>
    </row>
    <row r="50" spans="1:6" x14ac:dyDescent="0.25">
      <c r="A50" s="2">
        <v>2001</v>
      </c>
      <c r="B50" s="2">
        <v>360</v>
      </c>
      <c r="C50" s="2">
        <v>0.45</v>
      </c>
      <c r="D50" s="2">
        <v>8100000</v>
      </c>
      <c r="E50" s="2">
        <v>18000000</v>
      </c>
      <c r="F50" s="2">
        <v>50000</v>
      </c>
    </row>
    <row r="51" spans="1:6" x14ac:dyDescent="0.25">
      <c r="A51" s="2">
        <v>2002</v>
      </c>
      <c r="B51" s="2">
        <v>320</v>
      </c>
      <c r="C51" s="2">
        <v>0.3</v>
      </c>
      <c r="D51" s="2">
        <v>4320000</v>
      </c>
      <c r="E51" s="2">
        <v>14400000</v>
      </c>
      <c r="F51" s="2">
        <v>45000</v>
      </c>
    </row>
    <row r="52" spans="1:6" x14ac:dyDescent="0.25">
      <c r="A52" s="2">
        <v>2003</v>
      </c>
      <c r="B52" s="2">
        <v>160</v>
      </c>
      <c r="C52" s="2">
        <v>0.6</v>
      </c>
      <c r="D52" s="2">
        <v>3600000</v>
      </c>
      <c r="E52" s="2">
        <v>6000000</v>
      </c>
      <c r="F52" s="2">
        <v>37500</v>
      </c>
    </row>
    <row r="53" spans="1:6" x14ac:dyDescent="0.25">
      <c r="A53" s="2">
        <v>2004</v>
      </c>
      <c r="B53" s="2">
        <v>150</v>
      </c>
      <c r="C53" s="2">
        <v>0.9</v>
      </c>
      <c r="D53" s="2">
        <v>5400000</v>
      </c>
      <c r="E53" s="2">
        <v>6000000</v>
      </c>
      <c r="F53" s="2">
        <v>40000</v>
      </c>
    </row>
    <row r="54" spans="1:6" x14ac:dyDescent="0.25">
      <c r="A54" s="2">
        <v>2005</v>
      </c>
      <c r="B54" s="2">
        <v>120</v>
      </c>
      <c r="C54" s="2">
        <v>0.8</v>
      </c>
      <c r="D54" s="2">
        <v>4080000</v>
      </c>
      <c r="E54" s="2">
        <v>5100000</v>
      </c>
      <c r="F54" s="2">
        <v>42500</v>
      </c>
    </row>
    <row r="55" spans="1:6" x14ac:dyDescent="0.25">
      <c r="A55" s="2">
        <v>2006</v>
      </c>
      <c r="B55" s="2">
        <v>100</v>
      </c>
      <c r="C55" s="2">
        <v>0.7</v>
      </c>
      <c r="D55" s="2">
        <v>3010000</v>
      </c>
      <c r="E55" s="2">
        <v>4300000</v>
      </c>
      <c r="F55" s="2">
        <v>43000</v>
      </c>
    </row>
    <row r="56" spans="1:6" x14ac:dyDescent="0.25">
      <c r="A56" s="2">
        <v>2007</v>
      </c>
      <c r="B56" s="2">
        <v>80</v>
      </c>
      <c r="C56" s="2">
        <v>0.85</v>
      </c>
      <c r="D56" s="2">
        <v>2380000</v>
      </c>
      <c r="E56" s="2">
        <v>2800000</v>
      </c>
      <c r="F56" s="2">
        <v>35000</v>
      </c>
    </row>
    <row r="57" spans="1:6" x14ac:dyDescent="0.25">
      <c r="A57" s="2">
        <v>2008</v>
      </c>
      <c r="B57" s="2">
        <v>60</v>
      </c>
      <c r="C57" s="2">
        <v>1.6</v>
      </c>
      <c r="D57" s="2">
        <v>2880000</v>
      </c>
      <c r="E57" s="2">
        <v>1800000</v>
      </c>
      <c r="F57" s="2">
        <v>30000</v>
      </c>
    </row>
  </sheetData>
  <pageMargins left="0.75" right="0.75" top="1" bottom="1" header="0.511811023622047" footer="0.511811023622047"/>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6" customWidth="1"/>
    <col min="3" max="3" width="45" customWidth="1"/>
    <col min="4" max="4" width="37" customWidth="1"/>
    <col min="5" max="7" width="50" customWidth="1"/>
    <col min="8" max="8" width="48" customWidth="1"/>
    <col min="9" max="9" width="49" customWidth="1"/>
    <col min="10" max="10" width="46" customWidth="1"/>
    <col min="11" max="11" width="47" customWidth="1"/>
    <col min="12" max="12" width="49" customWidth="1"/>
  </cols>
  <sheetData>
    <row r="1" spans="1:12" ht="25.5" x14ac:dyDescent="0.25">
      <c r="A1" s="1" t="s">
        <v>27</v>
      </c>
      <c r="B1" s="1" t="s">
        <v>117</v>
      </c>
      <c r="C1" s="1" t="s">
        <v>118</v>
      </c>
      <c r="D1" s="1" t="s">
        <v>119</v>
      </c>
      <c r="E1" s="1" t="s">
        <v>120</v>
      </c>
      <c r="F1" s="1" t="s">
        <v>121</v>
      </c>
      <c r="G1" s="1" t="s">
        <v>122</v>
      </c>
      <c r="H1" s="1" t="s">
        <v>123</v>
      </c>
      <c r="I1" s="1" t="s">
        <v>124</v>
      </c>
      <c r="J1" s="1" t="s">
        <v>125</v>
      </c>
      <c r="K1" s="1" t="s">
        <v>126</v>
      </c>
      <c r="L1" s="1" t="s">
        <v>127</v>
      </c>
    </row>
    <row r="2" spans="1:12" x14ac:dyDescent="0.25">
      <c r="A2" s="2">
        <v>2002</v>
      </c>
      <c r="B2" s="2"/>
      <c r="C2" s="2">
        <v>0.15</v>
      </c>
      <c r="D2" s="2"/>
      <c r="E2" s="2"/>
      <c r="F2" s="2"/>
      <c r="G2" s="2">
        <v>0.15</v>
      </c>
      <c r="H2" s="2"/>
      <c r="I2" s="2"/>
      <c r="J2" s="2"/>
      <c r="K2" s="2"/>
      <c r="L2" s="2"/>
    </row>
    <row r="3" spans="1:12" x14ac:dyDescent="0.25">
      <c r="A3" s="2">
        <v>2003</v>
      </c>
      <c r="B3" s="2"/>
      <c r="C3" s="2">
        <v>0.13800000000000001</v>
      </c>
      <c r="D3" s="2"/>
      <c r="E3" s="2"/>
      <c r="F3" s="2"/>
      <c r="G3" s="2">
        <v>0.13800000000000001</v>
      </c>
      <c r="H3" s="2"/>
      <c r="I3" s="2"/>
      <c r="J3" s="2"/>
      <c r="K3" s="2"/>
      <c r="L3" s="2"/>
    </row>
    <row r="4" spans="1:12" x14ac:dyDescent="0.25">
      <c r="A4" s="2">
        <v>2004</v>
      </c>
      <c r="B4" s="2"/>
      <c r="C4" s="2">
        <v>0.14399999999999999</v>
      </c>
      <c r="D4" s="2"/>
      <c r="E4" s="2"/>
      <c r="F4" s="2"/>
      <c r="G4" s="2">
        <v>0.14399999999999999</v>
      </c>
      <c r="H4" s="2"/>
      <c r="I4" s="2"/>
      <c r="J4" s="2"/>
      <c r="K4" s="2"/>
      <c r="L4" s="2"/>
    </row>
    <row r="5" spans="1:12" x14ac:dyDescent="0.25">
      <c r="A5" s="2">
        <v>2005</v>
      </c>
      <c r="B5" s="2"/>
      <c r="C5" s="2">
        <v>0.13900000000000001</v>
      </c>
      <c r="D5" s="2"/>
      <c r="E5" s="2"/>
      <c r="F5" s="2"/>
      <c r="G5" s="2">
        <v>0.13900000000000001</v>
      </c>
      <c r="H5" s="2"/>
      <c r="I5" s="2"/>
      <c r="J5" s="2"/>
      <c r="K5" s="2"/>
      <c r="L5" s="2"/>
    </row>
    <row r="6" spans="1:12" x14ac:dyDescent="0.25">
      <c r="A6" s="2">
        <v>2006</v>
      </c>
      <c r="B6" s="2"/>
      <c r="C6" s="2">
        <v>0.14199999999999999</v>
      </c>
      <c r="D6" s="2"/>
      <c r="E6" s="2"/>
      <c r="F6" s="2"/>
      <c r="G6" s="2">
        <v>0.14199999999999999</v>
      </c>
      <c r="H6" s="2"/>
      <c r="I6" s="2"/>
      <c r="J6" s="2"/>
      <c r="K6" s="2"/>
      <c r="L6" s="2"/>
    </row>
    <row r="7" spans="1:12" x14ac:dyDescent="0.25">
      <c r="A7" s="2">
        <v>2007</v>
      </c>
      <c r="B7" s="2">
        <v>170</v>
      </c>
      <c r="C7" s="2">
        <v>0.157</v>
      </c>
      <c r="D7" s="2"/>
      <c r="E7" s="2" t="s">
        <v>42</v>
      </c>
      <c r="F7" s="2"/>
      <c r="G7" s="2" t="s">
        <v>42</v>
      </c>
      <c r="H7" s="2">
        <v>675000</v>
      </c>
      <c r="I7" s="2">
        <v>4300000</v>
      </c>
      <c r="J7" s="2">
        <v>675000</v>
      </c>
      <c r="K7" s="2">
        <v>4300000</v>
      </c>
      <c r="L7" s="2">
        <v>25.3</v>
      </c>
    </row>
    <row r="8" spans="1:12" x14ac:dyDescent="0.25">
      <c r="A8" s="2">
        <v>2008</v>
      </c>
      <c r="B8" s="2">
        <v>160</v>
      </c>
      <c r="C8" s="2">
        <v>0.158</v>
      </c>
      <c r="D8" s="2"/>
      <c r="E8" s="2" t="s">
        <v>42</v>
      </c>
      <c r="F8" s="2"/>
      <c r="G8" s="2" t="s">
        <v>42</v>
      </c>
      <c r="H8" s="2">
        <v>553000</v>
      </c>
      <c r="I8" s="2">
        <v>3500000</v>
      </c>
      <c r="J8" s="2">
        <v>553000</v>
      </c>
      <c r="K8" s="2">
        <v>3500000</v>
      </c>
      <c r="L8" s="2">
        <v>21.9</v>
      </c>
    </row>
    <row r="9" spans="1:12" x14ac:dyDescent="0.25">
      <c r="A9" s="2">
        <v>2009</v>
      </c>
      <c r="B9" s="2">
        <v>135</v>
      </c>
      <c r="C9" s="2">
        <v>0.14000000000000001</v>
      </c>
      <c r="D9" s="2"/>
      <c r="E9" s="2" t="s">
        <v>42</v>
      </c>
      <c r="F9" s="2"/>
      <c r="G9" s="2" t="s">
        <v>42</v>
      </c>
      <c r="H9" s="2">
        <v>294000</v>
      </c>
      <c r="I9" s="2">
        <v>2100000</v>
      </c>
      <c r="J9" s="2">
        <v>294000</v>
      </c>
      <c r="K9" s="2">
        <v>2100000</v>
      </c>
      <c r="L9" s="2">
        <v>15.6</v>
      </c>
    </row>
    <row r="10" spans="1:12" x14ac:dyDescent="0.25">
      <c r="A10" s="2">
        <v>2010</v>
      </c>
      <c r="B10" s="2">
        <v>115</v>
      </c>
      <c r="C10" s="2">
        <v>0.16900000000000001</v>
      </c>
      <c r="D10" s="2"/>
      <c r="E10" s="2" t="s">
        <v>42</v>
      </c>
      <c r="F10" s="2" t="s">
        <v>43</v>
      </c>
      <c r="G10" s="2" t="s">
        <v>42</v>
      </c>
      <c r="H10" s="2">
        <v>220000</v>
      </c>
      <c r="I10" s="2">
        <v>1300000</v>
      </c>
      <c r="J10" s="2">
        <v>220000</v>
      </c>
      <c r="K10" s="2">
        <v>1300000</v>
      </c>
      <c r="L10" s="2">
        <v>11.3</v>
      </c>
    </row>
    <row r="11" spans="1:12" x14ac:dyDescent="0.25">
      <c r="A11" s="2">
        <v>2011</v>
      </c>
      <c r="B11" s="2">
        <v>110</v>
      </c>
      <c r="C11" s="2">
        <v>0.17</v>
      </c>
      <c r="D11" s="2"/>
      <c r="E11" s="2" t="s">
        <v>42</v>
      </c>
      <c r="F11" s="2" t="s">
        <v>43</v>
      </c>
      <c r="G11" s="2" t="s">
        <v>42</v>
      </c>
      <c r="H11" s="2">
        <v>323000</v>
      </c>
      <c r="I11" s="2">
        <v>1900000</v>
      </c>
      <c r="J11" s="2">
        <v>323000</v>
      </c>
      <c r="K11" s="2">
        <v>1900000</v>
      </c>
      <c r="L11" s="2">
        <v>17.3</v>
      </c>
    </row>
    <row r="12" spans="1:12" x14ac:dyDescent="0.25">
      <c r="A12" s="2">
        <v>2013</v>
      </c>
      <c r="B12" s="2">
        <v>100</v>
      </c>
      <c r="C12" s="2">
        <v>0.17</v>
      </c>
      <c r="D12" s="2">
        <v>2200</v>
      </c>
      <c r="E12" s="2" t="s">
        <v>43</v>
      </c>
      <c r="F12" s="2" t="s">
        <v>43</v>
      </c>
      <c r="G12" s="2" t="s">
        <v>43</v>
      </c>
      <c r="H12" s="2">
        <v>374000</v>
      </c>
      <c r="I12" s="2">
        <v>2200000</v>
      </c>
      <c r="J12" s="2">
        <v>374000</v>
      </c>
      <c r="K12" s="2">
        <v>2200000</v>
      </c>
      <c r="L12" s="2">
        <v>22</v>
      </c>
    </row>
    <row r="13" spans="1:12" x14ac:dyDescent="0.25">
      <c r="A13" s="2">
        <v>2014</v>
      </c>
      <c r="B13" s="2">
        <v>100</v>
      </c>
      <c r="C13" s="2">
        <v>0.18</v>
      </c>
      <c r="D13" s="2">
        <v>1700000</v>
      </c>
      <c r="E13" s="2" t="s">
        <v>43</v>
      </c>
      <c r="F13" s="2" t="s">
        <v>43</v>
      </c>
      <c r="G13" s="2" t="s">
        <v>43</v>
      </c>
      <c r="H13" s="2">
        <v>306000</v>
      </c>
      <c r="I13" s="2">
        <v>1700000</v>
      </c>
      <c r="J13" s="2">
        <v>306000</v>
      </c>
      <c r="K13" s="2">
        <v>1700000</v>
      </c>
      <c r="L13" s="2">
        <v>17000</v>
      </c>
    </row>
  </sheetData>
  <pageMargins left="0.75" right="0.75" top="1" bottom="1" header="0.511811023622047" footer="0.511811023622047"/>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5"/>
  <sheetViews>
    <sheetView zoomScaleNormal="100" workbookViewId="0">
      <pane ySplit="1" topLeftCell="A2" activePane="bottomLeft" state="frozen"/>
      <selection pane="bottomLeft" activeCell="B20" sqref="B20"/>
    </sheetView>
  </sheetViews>
  <sheetFormatPr defaultColWidth="8.7109375" defaultRowHeight="15" x14ac:dyDescent="0.25"/>
  <cols>
    <col min="1" max="1" width="8" customWidth="1"/>
    <col min="2" max="2" width="43" customWidth="1"/>
    <col min="3" max="4" width="50" customWidth="1"/>
  </cols>
  <sheetData>
    <row r="1" spans="1:4" ht="25.5" x14ac:dyDescent="0.25">
      <c r="A1" s="1" t="s">
        <v>27</v>
      </c>
      <c r="B1" s="1" t="s">
        <v>128</v>
      </c>
      <c r="C1" s="1" t="s">
        <v>129</v>
      </c>
      <c r="D1" s="1" t="s">
        <v>130</v>
      </c>
    </row>
    <row r="2" spans="1:4" x14ac:dyDescent="0.25">
      <c r="A2" s="2">
        <v>2016</v>
      </c>
      <c r="B2" s="2" t="s">
        <v>43</v>
      </c>
      <c r="C2" s="2" t="s">
        <v>43</v>
      </c>
      <c r="D2" s="2" t="s">
        <v>43</v>
      </c>
    </row>
    <row r="3" spans="1:4" x14ac:dyDescent="0.25">
      <c r="A3" s="2">
        <v>2017</v>
      </c>
      <c r="B3" s="2" t="s">
        <v>43</v>
      </c>
      <c r="C3" s="2" t="s">
        <v>94</v>
      </c>
      <c r="D3" s="2" t="s">
        <v>94</v>
      </c>
    </row>
    <row r="4" spans="1:4" x14ac:dyDescent="0.25">
      <c r="A4" s="2">
        <v>2018</v>
      </c>
      <c r="B4" s="2" t="s">
        <v>94</v>
      </c>
      <c r="C4" s="2" t="s">
        <v>94</v>
      </c>
      <c r="D4" s="2" t="s">
        <v>94</v>
      </c>
    </row>
    <row r="5" spans="1:4" x14ac:dyDescent="0.25">
      <c r="A5" s="2">
        <v>2019</v>
      </c>
      <c r="B5" s="2" t="s">
        <v>94</v>
      </c>
      <c r="C5" s="2" t="s">
        <v>94</v>
      </c>
      <c r="D5" s="2" t="s">
        <v>94</v>
      </c>
    </row>
  </sheetData>
  <pageMargins left="0.75" right="0.75" top="1" bottom="1" header="0.511811023622047" footer="0.511811023622047"/>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9" customWidth="1"/>
    <col min="3" max="3" width="47" customWidth="1"/>
    <col min="4" max="34" width="50" customWidth="1"/>
  </cols>
  <sheetData>
    <row r="1" spans="1:34" ht="38.25" x14ac:dyDescent="0.25">
      <c r="A1" s="1" t="s">
        <v>27</v>
      </c>
      <c r="B1" s="1" t="s">
        <v>131</v>
      </c>
      <c r="C1" s="1" t="s">
        <v>132</v>
      </c>
      <c r="D1" s="1" t="s">
        <v>133</v>
      </c>
      <c r="E1" s="1" t="s">
        <v>134</v>
      </c>
      <c r="F1" s="1" t="s">
        <v>135</v>
      </c>
      <c r="G1" s="1" t="s">
        <v>136</v>
      </c>
      <c r="H1" s="1" t="s">
        <v>137</v>
      </c>
      <c r="I1" s="1" t="s">
        <v>138</v>
      </c>
      <c r="J1" s="1" t="s">
        <v>139</v>
      </c>
      <c r="K1" s="1" t="s">
        <v>140</v>
      </c>
      <c r="L1" s="1" t="s">
        <v>141</v>
      </c>
      <c r="M1" s="1" t="s">
        <v>142</v>
      </c>
      <c r="N1" s="1" t="s">
        <v>143</v>
      </c>
      <c r="O1" s="1" t="s">
        <v>144</v>
      </c>
      <c r="P1" s="1" t="s">
        <v>145</v>
      </c>
      <c r="Q1" s="1" t="s">
        <v>146</v>
      </c>
      <c r="R1" s="1" t="s">
        <v>147</v>
      </c>
      <c r="S1" s="1" t="s">
        <v>148</v>
      </c>
      <c r="T1" s="1" t="s">
        <v>149</v>
      </c>
      <c r="U1" s="1" t="s">
        <v>150</v>
      </c>
      <c r="V1" s="1" t="s">
        <v>151</v>
      </c>
      <c r="W1" s="1" t="s">
        <v>152</v>
      </c>
      <c r="X1" s="1" t="s">
        <v>153</v>
      </c>
      <c r="Y1" s="1" t="s">
        <v>154</v>
      </c>
      <c r="Z1" s="1" t="s">
        <v>155</v>
      </c>
      <c r="AA1" s="1" t="s">
        <v>156</v>
      </c>
      <c r="AB1" s="1" t="s">
        <v>157</v>
      </c>
      <c r="AC1" s="1" t="s">
        <v>158</v>
      </c>
      <c r="AD1" s="1" t="s">
        <v>159</v>
      </c>
      <c r="AE1" s="1" t="s">
        <v>160</v>
      </c>
      <c r="AF1" s="1" t="s">
        <v>161</v>
      </c>
      <c r="AG1" s="1" t="s">
        <v>162</v>
      </c>
      <c r="AH1" s="1" t="s">
        <v>163</v>
      </c>
    </row>
    <row r="2" spans="1:34" x14ac:dyDescent="0.25">
      <c r="A2" s="2">
        <v>2021</v>
      </c>
      <c r="B2" s="2">
        <v>17</v>
      </c>
      <c r="C2" s="2">
        <v>17</v>
      </c>
      <c r="D2" s="2">
        <v>0</v>
      </c>
      <c r="E2" s="2">
        <v>0</v>
      </c>
      <c r="F2" s="2"/>
      <c r="G2" s="2">
        <v>17</v>
      </c>
      <c r="H2" s="2">
        <v>14000</v>
      </c>
      <c r="I2" s="2">
        <v>830</v>
      </c>
      <c r="J2" s="2">
        <v>400</v>
      </c>
      <c r="K2" s="2">
        <v>0</v>
      </c>
      <c r="L2" s="2">
        <v>0</v>
      </c>
      <c r="M2" s="2">
        <v>0</v>
      </c>
      <c r="N2" s="2">
        <v>0</v>
      </c>
      <c r="O2" s="2"/>
      <c r="P2" s="2">
        <v>0</v>
      </c>
      <c r="Q2" s="2">
        <v>0</v>
      </c>
      <c r="R2" s="2">
        <v>140</v>
      </c>
      <c r="S2" s="2">
        <v>0.38</v>
      </c>
      <c r="T2" s="2">
        <v>1960000</v>
      </c>
      <c r="U2" s="2">
        <v>14000</v>
      </c>
      <c r="V2" s="2">
        <v>26770</v>
      </c>
      <c r="W2" s="2" t="s">
        <v>44</v>
      </c>
      <c r="X2" s="2" t="s">
        <v>44</v>
      </c>
      <c r="Y2" s="2" t="s">
        <v>44</v>
      </c>
      <c r="Z2" s="2" t="s">
        <v>44</v>
      </c>
      <c r="AA2" s="2" t="s">
        <v>44</v>
      </c>
      <c r="AB2" s="2" t="s">
        <v>44</v>
      </c>
      <c r="AC2" s="2" t="s">
        <v>44</v>
      </c>
      <c r="AD2" s="2" t="s">
        <v>44</v>
      </c>
      <c r="AE2" s="2" t="s">
        <v>44</v>
      </c>
      <c r="AF2" s="2" t="s">
        <v>44</v>
      </c>
      <c r="AG2" s="2" t="s">
        <v>44</v>
      </c>
      <c r="AH2" s="2" t="s">
        <v>44</v>
      </c>
    </row>
    <row r="3" spans="1:34" x14ac:dyDescent="0.25">
      <c r="A3" s="2">
        <v>2022</v>
      </c>
      <c r="B3" s="2" t="s">
        <v>44</v>
      </c>
      <c r="C3" s="2" t="s">
        <v>44</v>
      </c>
      <c r="D3" s="2" t="s">
        <v>44</v>
      </c>
      <c r="E3" s="2" t="s">
        <v>44</v>
      </c>
      <c r="F3" s="2" t="s">
        <v>44</v>
      </c>
      <c r="G3" s="2" t="s">
        <v>44</v>
      </c>
      <c r="H3" s="2" t="s">
        <v>44</v>
      </c>
      <c r="I3" s="2" t="s">
        <v>44</v>
      </c>
      <c r="J3" s="2" t="s">
        <v>44</v>
      </c>
      <c r="K3" s="2" t="s">
        <v>44</v>
      </c>
      <c r="L3" s="2" t="s">
        <v>44</v>
      </c>
      <c r="M3" s="2" t="s">
        <v>44</v>
      </c>
      <c r="N3" s="2" t="s">
        <v>44</v>
      </c>
      <c r="O3" s="2" t="s">
        <v>44</v>
      </c>
      <c r="P3" s="2" t="s">
        <v>44</v>
      </c>
      <c r="Q3" s="2" t="s">
        <v>44</v>
      </c>
      <c r="R3" s="2" t="s">
        <v>44</v>
      </c>
      <c r="S3" s="2" t="s">
        <v>44</v>
      </c>
      <c r="T3" s="2" t="s">
        <v>44</v>
      </c>
      <c r="U3" s="2" t="s">
        <v>44</v>
      </c>
      <c r="V3" s="2" t="s">
        <v>44</v>
      </c>
      <c r="W3" s="2" t="s">
        <v>44</v>
      </c>
      <c r="X3" s="2" t="s">
        <v>44</v>
      </c>
      <c r="Y3" s="2" t="s">
        <v>44</v>
      </c>
      <c r="Z3" s="2" t="s">
        <v>44</v>
      </c>
      <c r="AA3" s="2" t="s">
        <v>44</v>
      </c>
      <c r="AB3" s="2" t="s">
        <v>44</v>
      </c>
      <c r="AC3" s="2" t="s">
        <v>44</v>
      </c>
      <c r="AD3" s="2" t="s">
        <v>44</v>
      </c>
      <c r="AE3" s="2" t="s">
        <v>44</v>
      </c>
      <c r="AF3" s="2" t="s">
        <v>44</v>
      </c>
      <c r="AG3" s="2" t="s">
        <v>44</v>
      </c>
      <c r="AH3" s="2" t="s">
        <v>44</v>
      </c>
    </row>
    <row r="4" spans="1:34" x14ac:dyDescent="0.25">
      <c r="A4" s="2">
        <v>2023</v>
      </c>
      <c r="B4" s="2" t="s">
        <v>44</v>
      </c>
      <c r="C4" s="2" t="s">
        <v>44</v>
      </c>
      <c r="D4" s="2" t="s">
        <v>44</v>
      </c>
      <c r="E4" s="2" t="s">
        <v>44</v>
      </c>
      <c r="F4" s="2" t="s">
        <v>44</v>
      </c>
      <c r="G4" s="2" t="s">
        <v>44</v>
      </c>
      <c r="H4" s="2" t="s">
        <v>44</v>
      </c>
      <c r="I4" s="2" t="s">
        <v>44</v>
      </c>
      <c r="J4" s="2" t="s">
        <v>44</v>
      </c>
      <c r="K4" s="2" t="s">
        <v>44</v>
      </c>
      <c r="L4" s="2" t="s">
        <v>44</v>
      </c>
      <c r="M4" s="2" t="s">
        <v>44</v>
      </c>
      <c r="N4" s="2" t="s">
        <v>44</v>
      </c>
      <c r="O4" s="2" t="s">
        <v>44</v>
      </c>
      <c r="P4" s="2" t="s">
        <v>44</v>
      </c>
      <c r="Q4" s="2" t="s">
        <v>44</v>
      </c>
      <c r="R4" s="2" t="s">
        <v>44</v>
      </c>
      <c r="S4" s="2" t="s">
        <v>44</v>
      </c>
      <c r="T4" s="2" t="s">
        <v>44</v>
      </c>
      <c r="U4" s="2" t="s">
        <v>44</v>
      </c>
      <c r="V4" s="2" t="s">
        <v>44</v>
      </c>
      <c r="W4" s="2"/>
      <c r="X4" s="2" t="s">
        <v>44</v>
      </c>
      <c r="Y4" s="2"/>
      <c r="Z4" s="2" t="s">
        <v>44</v>
      </c>
      <c r="AA4" s="2"/>
      <c r="AB4" s="2" t="s">
        <v>44</v>
      </c>
      <c r="AC4" s="2"/>
      <c r="AD4" s="2"/>
      <c r="AE4" s="2"/>
      <c r="AF4" s="2" t="s">
        <v>44</v>
      </c>
      <c r="AG4" s="2" t="s">
        <v>44</v>
      </c>
      <c r="AH4" s="2" t="s">
        <v>44</v>
      </c>
    </row>
    <row r="5" spans="1:34" x14ac:dyDescent="0.25">
      <c r="A5" s="2">
        <v>2024</v>
      </c>
      <c r="B5" s="2" t="s">
        <v>44</v>
      </c>
      <c r="C5" s="2" t="s">
        <v>44</v>
      </c>
      <c r="D5" s="2" t="s">
        <v>44</v>
      </c>
      <c r="E5" s="2" t="s">
        <v>44</v>
      </c>
      <c r="F5" s="2" t="s">
        <v>44</v>
      </c>
      <c r="G5" s="2" t="s">
        <v>44</v>
      </c>
      <c r="H5" s="2" t="s">
        <v>44</v>
      </c>
      <c r="I5" s="2" t="s">
        <v>44</v>
      </c>
      <c r="J5" s="2" t="s">
        <v>44</v>
      </c>
      <c r="K5" s="2" t="s">
        <v>44</v>
      </c>
      <c r="L5" s="2" t="s">
        <v>44</v>
      </c>
      <c r="M5" s="2" t="s">
        <v>44</v>
      </c>
      <c r="N5" s="2" t="s">
        <v>44</v>
      </c>
      <c r="O5" s="2" t="s">
        <v>44</v>
      </c>
      <c r="P5" s="2" t="s">
        <v>44</v>
      </c>
      <c r="Q5" s="2" t="s">
        <v>44</v>
      </c>
      <c r="R5" s="2" t="s">
        <v>44</v>
      </c>
      <c r="S5" s="2" t="s">
        <v>44</v>
      </c>
      <c r="T5" s="2" t="s">
        <v>44</v>
      </c>
      <c r="U5" s="2" t="s">
        <v>44</v>
      </c>
      <c r="V5" s="2" t="s">
        <v>44</v>
      </c>
      <c r="W5" s="2"/>
      <c r="X5" s="2" t="s">
        <v>44</v>
      </c>
      <c r="Y5" s="2"/>
      <c r="Z5" s="2" t="s">
        <v>44</v>
      </c>
      <c r="AA5" s="2"/>
      <c r="AB5" s="2" t="s">
        <v>44</v>
      </c>
      <c r="AC5" s="2"/>
      <c r="AD5" s="2"/>
      <c r="AE5" s="2"/>
      <c r="AF5" s="2" t="s">
        <v>44</v>
      </c>
      <c r="AG5" s="2" t="s">
        <v>44</v>
      </c>
      <c r="AH5" s="2" t="s">
        <v>44</v>
      </c>
    </row>
  </sheetData>
  <pageMargins left="0.75" right="0.75" top="1" bottom="1" header="0.511811023622047" footer="0.511811023622047"/>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9"/>
  <sheetViews>
    <sheetView zoomScaleNormal="100" workbookViewId="0">
      <pane ySplit="1" topLeftCell="A2" activePane="bottomLeft" state="frozen"/>
      <selection pane="bottomLeft" activeCell="C28" sqref="C28"/>
    </sheetView>
  </sheetViews>
  <sheetFormatPr defaultColWidth="8.7109375" defaultRowHeight="15" x14ac:dyDescent="0.25"/>
  <cols>
    <col min="1" max="1" width="8" customWidth="1"/>
    <col min="2" max="2" width="28" customWidth="1"/>
    <col min="3" max="3" width="49" customWidth="1"/>
    <col min="4" max="4" width="40" customWidth="1"/>
    <col min="5" max="8" width="50" customWidth="1"/>
  </cols>
  <sheetData>
    <row r="1" spans="1:8" ht="25.5" x14ac:dyDescent="0.25">
      <c r="A1" s="1" t="s">
        <v>27</v>
      </c>
      <c r="B1" s="1" t="s">
        <v>164</v>
      </c>
      <c r="C1" s="1" t="s">
        <v>165</v>
      </c>
      <c r="D1" s="1" t="s">
        <v>166</v>
      </c>
      <c r="E1" s="1" t="s">
        <v>167</v>
      </c>
      <c r="F1" s="1" t="s">
        <v>168</v>
      </c>
      <c r="G1" s="1" t="s">
        <v>169</v>
      </c>
      <c r="H1" s="1" t="s">
        <v>170</v>
      </c>
    </row>
    <row r="2" spans="1:8" x14ac:dyDescent="0.25">
      <c r="A2" s="2">
        <v>1997</v>
      </c>
      <c r="B2" s="2"/>
      <c r="C2" s="2">
        <v>0.75</v>
      </c>
      <c r="D2" s="2">
        <v>43500000</v>
      </c>
      <c r="E2" s="2"/>
      <c r="F2" s="2"/>
      <c r="G2" s="2"/>
      <c r="H2" s="2"/>
    </row>
    <row r="3" spans="1:8" x14ac:dyDescent="0.25">
      <c r="A3" s="2">
        <v>1998</v>
      </c>
      <c r="B3" s="2"/>
      <c r="C3" s="2">
        <v>0.65</v>
      </c>
      <c r="D3" s="2">
        <v>37375000</v>
      </c>
      <c r="E3" s="2"/>
      <c r="F3" s="2"/>
      <c r="G3" s="2"/>
      <c r="H3" s="2"/>
    </row>
    <row r="4" spans="1:8" x14ac:dyDescent="0.25">
      <c r="A4" s="2">
        <v>1999</v>
      </c>
      <c r="B4" s="2"/>
      <c r="C4" s="2">
        <v>0.67</v>
      </c>
      <c r="D4" s="2">
        <v>37855000</v>
      </c>
      <c r="E4" s="2"/>
      <c r="F4" s="2"/>
      <c r="G4" s="2"/>
      <c r="H4" s="2"/>
    </row>
    <row r="5" spans="1:8" x14ac:dyDescent="0.25">
      <c r="A5" s="2">
        <v>2000</v>
      </c>
      <c r="B5" s="2"/>
      <c r="C5" s="2">
        <v>0.59</v>
      </c>
      <c r="D5" s="2">
        <v>29500000</v>
      </c>
      <c r="E5" s="2"/>
      <c r="F5" s="2"/>
      <c r="G5" s="2"/>
      <c r="H5" s="2"/>
    </row>
    <row r="6" spans="1:8" x14ac:dyDescent="0.25">
      <c r="A6" s="2">
        <v>2001</v>
      </c>
      <c r="B6" s="2"/>
      <c r="C6" s="2">
        <v>0.59</v>
      </c>
      <c r="D6" s="2">
        <v>33040000</v>
      </c>
      <c r="E6" s="2"/>
      <c r="F6" s="2"/>
      <c r="G6" s="2"/>
      <c r="H6" s="2"/>
    </row>
    <row r="7" spans="1:8" x14ac:dyDescent="0.25">
      <c r="A7" s="2">
        <v>2002</v>
      </c>
      <c r="B7" s="2"/>
      <c r="C7" s="2">
        <v>0.56999999999999995</v>
      </c>
      <c r="D7" s="2">
        <v>30210000</v>
      </c>
      <c r="E7" s="2"/>
      <c r="F7" s="2"/>
      <c r="G7" s="2"/>
      <c r="H7" s="2"/>
    </row>
    <row r="8" spans="1:8" x14ac:dyDescent="0.25">
      <c r="A8" s="2">
        <v>2003</v>
      </c>
      <c r="B8" s="2"/>
      <c r="C8" s="2">
        <v>0.61</v>
      </c>
      <c r="D8" s="2">
        <v>30090000</v>
      </c>
      <c r="E8" s="2"/>
      <c r="F8" s="2"/>
      <c r="G8" s="2"/>
      <c r="H8" s="2"/>
    </row>
    <row r="9" spans="1:8" x14ac:dyDescent="0.25">
      <c r="A9" s="2">
        <v>2004</v>
      </c>
      <c r="B9" s="2"/>
      <c r="C9" s="2">
        <v>0.73</v>
      </c>
      <c r="D9" s="2"/>
      <c r="E9" s="2"/>
      <c r="F9" s="2"/>
      <c r="G9" s="2"/>
      <c r="H9" s="2"/>
    </row>
    <row r="10" spans="1:8" x14ac:dyDescent="0.25">
      <c r="A10" s="2">
        <v>2005</v>
      </c>
      <c r="B10" s="2"/>
      <c r="C10" s="2">
        <v>0.81</v>
      </c>
      <c r="D10" s="2"/>
      <c r="E10" s="2"/>
      <c r="F10" s="2"/>
      <c r="G10" s="2"/>
      <c r="H10" s="2"/>
    </row>
    <row r="11" spans="1:8" x14ac:dyDescent="0.25">
      <c r="A11" s="2">
        <v>2006</v>
      </c>
      <c r="B11" s="2"/>
      <c r="C11" s="2">
        <v>0.67</v>
      </c>
      <c r="D11" s="2"/>
      <c r="E11" s="2"/>
      <c r="F11" s="2"/>
      <c r="G11" s="2"/>
      <c r="H11" s="2"/>
    </row>
    <row r="12" spans="1:8" x14ac:dyDescent="0.25">
      <c r="A12" s="2">
        <v>2007</v>
      </c>
      <c r="B12" s="2">
        <v>15000</v>
      </c>
      <c r="C12" s="2">
        <v>0.6</v>
      </c>
      <c r="D12" s="2"/>
      <c r="E12" s="2"/>
      <c r="F12" s="2">
        <v>24600000</v>
      </c>
      <c r="G12" s="2">
        <v>41000000</v>
      </c>
      <c r="H12" s="2">
        <v>2730</v>
      </c>
    </row>
    <row r="13" spans="1:8" x14ac:dyDescent="0.25">
      <c r="A13" s="2">
        <v>2008</v>
      </c>
      <c r="B13" s="2">
        <v>15000</v>
      </c>
      <c r="C13" s="2">
        <v>0.67</v>
      </c>
      <c r="D13" s="2"/>
      <c r="E13" s="2"/>
      <c r="F13" s="2">
        <v>33500000</v>
      </c>
      <c r="G13" s="2">
        <v>50000000</v>
      </c>
      <c r="H13" s="2">
        <v>3330</v>
      </c>
    </row>
    <row r="14" spans="1:8" x14ac:dyDescent="0.25">
      <c r="A14" s="2">
        <v>2009</v>
      </c>
      <c r="B14" s="2">
        <v>15000</v>
      </c>
      <c r="C14" s="2">
        <v>0.7</v>
      </c>
      <c r="D14" s="2"/>
      <c r="E14" s="2"/>
      <c r="F14" s="2">
        <v>29400000</v>
      </c>
      <c r="G14" s="2">
        <v>42000000</v>
      </c>
      <c r="H14" s="2">
        <v>2800</v>
      </c>
    </row>
    <row r="15" spans="1:8" x14ac:dyDescent="0.25">
      <c r="A15" s="2">
        <v>2010</v>
      </c>
      <c r="B15" s="2">
        <v>15000</v>
      </c>
      <c r="C15" s="2">
        <v>0.75</v>
      </c>
      <c r="D15" s="2"/>
      <c r="E15" s="2"/>
      <c r="F15" s="2">
        <v>30000000</v>
      </c>
      <c r="G15" s="2">
        <v>40000000</v>
      </c>
      <c r="H15" s="2">
        <v>2670</v>
      </c>
    </row>
    <row r="16" spans="1:8" x14ac:dyDescent="0.25">
      <c r="A16" s="2">
        <v>2011</v>
      </c>
      <c r="B16" s="2">
        <v>15000</v>
      </c>
      <c r="C16" s="2">
        <v>0.78</v>
      </c>
      <c r="D16" s="2"/>
      <c r="E16" s="2"/>
      <c r="F16" s="2">
        <v>38220000</v>
      </c>
      <c r="G16" s="2">
        <v>49000000</v>
      </c>
      <c r="H16" s="2">
        <v>3270</v>
      </c>
    </row>
    <row r="17" spans="1:8" x14ac:dyDescent="0.25">
      <c r="A17" s="2">
        <v>2012</v>
      </c>
      <c r="B17" s="2">
        <v>15000</v>
      </c>
      <c r="C17" s="2">
        <v>0.8</v>
      </c>
      <c r="D17" s="2"/>
      <c r="E17" s="2"/>
      <c r="F17" s="2">
        <v>35200000</v>
      </c>
      <c r="G17" s="2">
        <v>44000000</v>
      </c>
      <c r="H17" s="2">
        <v>2930</v>
      </c>
    </row>
    <row r="18" spans="1:8" x14ac:dyDescent="0.25">
      <c r="A18" s="2">
        <v>2013</v>
      </c>
      <c r="B18" s="2">
        <v>16000</v>
      </c>
      <c r="C18" s="2">
        <v>0.87</v>
      </c>
      <c r="D18" s="2"/>
      <c r="E18" s="2"/>
      <c r="F18" s="2">
        <v>35670000</v>
      </c>
      <c r="G18" s="2">
        <v>41000000</v>
      </c>
      <c r="H18" s="2">
        <v>2560</v>
      </c>
    </row>
    <row r="19" spans="1:8" x14ac:dyDescent="0.25">
      <c r="A19" s="2">
        <v>2014</v>
      </c>
      <c r="B19" s="2">
        <v>16000</v>
      </c>
      <c r="C19" s="2">
        <v>0.87</v>
      </c>
      <c r="D19" s="2"/>
      <c r="E19" s="2"/>
      <c r="F19" s="2">
        <v>40020000</v>
      </c>
      <c r="G19" s="2">
        <v>46000000</v>
      </c>
      <c r="H19" s="2">
        <v>2880</v>
      </c>
    </row>
    <row r="20" spans="1:8" x14ac:dyDescent="0.25">
      <c r="A20" s="2">
        <v>2015</v>
      </c>
      <c r="B20" s="2">
        <v>16000</v>
      </c>
      <c r="C20" s="2">
        <v>0.97</v>
      </c>
      <c r="D20" s="2"/>
      <c r="E20" s="2"/>
      <c r="F20" s="2">
        <v>45590000</v>
      </c>
      <c r="G20" s="2">
        <v>47000000</v>
      </c>
      <c r="H20" s="2">
        <v>2940</v>
      </c>
    </row>
    <row r="21" spans="1:8" x14ac:dyDescent="0.25">
      <c r="A21" s="2">
        <v>2016</v>
      </c>
      <c r="B21" s="2">
        <v>16500</v>
      </c>
      <c r="C21" s="2">
        <v>1</v>
      </c>
      <c r="D21" s="2"/>
      <c r="E21" s="2"/>
      <c r="F21" s="2">
        <v>42000000</v>
      </c>
      <c r="G21" s="2">
        <v>42000000</v>
      </c>
      <c r="H21" s="2">
        <v>2550</v>
      </c>
    </row>
    <row r="22" spans="1:8" x14ac:dyDescent="0.25">
      <c r="A22" s="2">
        <v>2017</v>
      </c>
      <c r="B22" s="2">
        <v>17000</v>
      </c>
      <c r="C22" s="2">
        <v>1.1000000000000001</v>
      </c>
      <c r="D22" s="2"/>
      <c r="E22" s="2"/>
      <c r="F22" s="2">
        <v>53900000</v>
      </c>
      <c r="G22" s="2">
        <v>49000000</v>
      </c>
      <c r="H22" s="2">
        <v>2880</v>
      </c>
    </row>
    <row r="23" spans="1:8" x14ac:dyDescent="0.25">
      <c r="A23" s="2">
        <v>2018</v>
      </c>
      <c r="B23" s="2">
        <v>16900</v>
      </c>
      <c r="C23" s="2">
        <v>1.19</v>
      </c>
      <c r="D23" s="2"/>
      <c r="E23" s="2">
        <v>2090</v>
      </c>
      <c r="F23" s="2">
        <v>42007000</v>
      </c>
      <c r="G23" s="2">
        <v>35300000</v>
      </c>
      <c r="H23" s="2"/>
    </row>
    <row r="24" spans="1:8" x14ac:dyDescent="0.25">
      <c r="A24" s="2">
        <v>2019</v>
      </c>
      <c r="B24" s="2">
        <v>16900</v>
      </c>
      <c r="C24" s="2">
        <v>1.2</v>
      </c>
      <c r="D24" s="2"/>
      <c r="E24" s="2">
        <v>2410</v>
      </c>
      <c r="F24" s="2">
        <v>48840000</v>
      </c>
      <c r="G24" s="2">
        <v>40700000</v>
      </c>
      <c r="H24" s="2"/>
    </row>
    <row r="25" spans="1:8" x14ac:dyDescent="0.25">
      <c r="A25" s="2">
        <v>2020</v>
      </c>
      <c r="B25" s="2">
        <v>16700</v>
      </c>
      <c r="C25" s="2">
        <v>1.24</v>
      </c>
      <c r="D25" s="2"/>
      <c r="E25" s="2">
        <v>2350</v>
      </c>
      <c r="F25" s="2">
        <v>48608000</v>
      </c>
      <c r="G25" s="2">
        <v>39200000</v>
      </c>
      <c r="H25" s="2"/>
    </row>
    <row r="26" spans="1:8" x14ac:dyDescent="0.25">
      <c r="A26" s="2">
        <v>2021</v>
      </c>
      <c r="B26" s="2">
        <v>16300</v>
      </c>
      <c r="C26" s="2">
        <v>1.23</v>
      </c>
      <c r="D26" s="2"/>
      <c r="E26" s="2">
        <v>3110</v>
      </c>
      <c r="F26" s="2">
        <v>62361000</v>
      </c>
      <c r="G26" s="2">
        <v>50700000</v>
      </c>
      <c r="H26" s="2"/>
    </row>
    <row r="27" spans="1:8" x14ac:dyDescent="0.25">
      <c r="A27" s="2">
        <v>2022</v>
      </c>
      <c r="B27" s="2">
        <v>16200</v>
      </c>
      <c r="C27" s="2">
        <v>0.88</v>
      </c>
      <c r="D27" s="2"/>
      <c r="E27" s="2">
        <v>2330</v>
      </c>
      <c r="F27" s="2">
        <v>33176000</v>
      </c>
      <c r="G27" s="2">
        <v>37700000</v>
      </c>
      <c r="H27" s="2"/>
    </row>
    <row r="28" spans="1:8" x14ac:dyDescent="0.25">
      <c r="A28" s="2">
        <v>2023</v>
      </c>
      <c r="B28" s="2">
        <v>16000</v>
      </c>
      <c r="C28" s="2">
        <v>0.84</v>
      </c>
      <c r="D28" s="2"/>
      <c r="E28" s="2">
        <v>2300</v>
      </c>
      <c r="F28" s="2">
        <v>30912000</v>
      </c>
      <c r="G28" s="2">
        <v>36800000</v>
      </c>
      <c r="H28" s="2"/>
    </row>
    <row r="29" spans="1:8" x14ac:dyDescent="0.25">
      <c r="A29" s="2">
        <v>2024</v>
      </c>
      <c r="B29" s="2">
        <v>16400</v>
      </c>
      <c r="C29" s="2">
        <v>1.17</v>
      </c>
      <c r="D29" s="2"/>
      <c r="E29" s="2">
        <v>2190</v>
      </c>
      <c r="F29" s="2">
        <v>42003000</v>
      </c>
      <c r="G29" s="2">
        <v>35900000</v>
      </c>
      <c r="H29" s="2"/>
    </row>
  </sheetData>
  <pageMargins left="0.75" right="0.75" top="1" bottom="1" header="0.511811023622047" footer="0.511811023622047"/>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8" width="50" customWidth="1"/>
  </cols>
  <sheetData>
    <row r="1" spans="1:8" ht="25.5" x14ac:dyDescent="0.25">
      <c r="A1" s="1" t="s">
        <v>27</v>
      </c>
      <c r="B1" s="1" t="s">
        <v>171</v>
      </c>
      <c r="C1" s="1" t="s">
        <v>172</v>
      </c>
      <c r="D1" s="1" t="s">
        <v>173</v>
      </c>
      <c r="E1" s="1" t="s">
        <v>174</v>
      </c>
      <c r="F1" s="1" t="s">
        <v>175</v>
      </c>
      <c r="G1" s="1" t="s">
        <v>176</v>
      </c>
      <c r="H1" s="1" t="s">
        <v>177</v>
      </c>
    </row>
    <row r="2" spans="1:8" x14ac:dyDescent="0.25">
      <c r="A2" s="2">
        <v>1998</v>
      </c>
      <c r="B2" s="2"/>
      <c r="C2" s="2">
        <v>790</v>
      </c>
      <c r="D2" s="2">
        <v>790</v>
      </c>
      <c r="E2" s="2">
        <v>21</v>
      </c>
      <c r="F2" s="2">
        <v>3318000</v>
      </c>
      <c r="G2" s="2">
        <v>158000</v>
      </c>
      <c r="H2" s="2">
        <v>200</v>
      </c>
    </row>
    <row r="3" spans="1:8" x14ac:dyDescent="0.25">
      <c r="A3" s="2">
        <v>1999</v>
      </c>
      <c r="B3" s="2">
        <v>21</v>
      </c>
      <c r="C3" s="2">
        <v>570</v>
      </c>
      <c r="D3" s="2">
        <v>570</v>
      </c>
      <c r="E3" s="2">
        <v>21</v>
      </c>
      <c r="F3" s="2">
        <v>2394000</v>
      </c>
      <c r="G3" s="2">
        <v>114000</v>
      </c>
      <c r="H3" s="2">
        <v>200</v>
      </c>
    </row>
    <row r="4" spans="1:8" x14ac:dyDescent="0.25">
      <c r="A4" s="2">
        <v>2000</v>
      </c>
      <c r="B4" s="2">
        <v>25</v>
      </c>
      <c r="C4" s="2">
        <v>560</v>
      </c>
      <c r="D4" s="2">
        <v>560</v>
      </c>
      <c r="E4" s="2">
        <v>25</v>
      </c>
      <c r="F4" s="2">
        <v>3150000</v>
      </c>
      <c r="G4" s="2">
        <v>126000</v>
      </c>
      <c r="H4" s="2">
        <v>225</v>
      </c>
    </row>
  </sheetData>
  <pageMargins left="0.75" right="0.75" top="1" bottom="1" header="0.511811023622047" footer="0.511811023622047"/>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8"/>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27</v>
      </c>
      <c r="B1" s="1" t="s">
        <v>178</v>
      </c>
    </row>
    <row r="2" spans="1:2" x14ac:dyDescent="0.25">
      <c r="A2" s="2">
        <v>1997</v>
      </c>
      <c r="B2" s="2">
        <v>161610000</v>
      </c>
    </row>
    <row r="3" spans="1:2" x14ac:dyDescent="0.25">
      <c r="A3" s="2">
        <v>1998</v>
      </c>
      <c r="B3" s="2">
        <v>152131000</v>
      </c>
    </row>
    <row r="4" spans="1:2" x14ac:dyDescent="0.25">
      <c r="A4" s="2">
        <v>1999</v>
      </c>
      <c r="B4" s="2">
        <v>165451000</v>
      </c>
    </row>
    <row r="5" spans="1:2" x14ac:dyDescent="0.25">
      <c r="A5" s="2">
        <v>2000</v>
      </c>
      <c r="B5" s="2">
        <v>159899000</v>
      </c>
    </row>
    <row r="6" spans="1:2" x14ac:dyDescent="0.25">
      <c r="A6" s="2">
        <v>2001</v>
      </c>
      <c r="B6" s="2">
        <v>157114000</v>
      </c>
    </row>
    <row r="7" spans="1:2" x14ac:dyDescent="0.25">
      <c r="A7" s="2">
        <v>2002</v>
      </c>
      <c r="B7" s="2">
        <v>152982000</v>
      </c>
    </row>
    <row r="8" spans="1:2" x14ac:dyDescent="0.25">
      <c r="A8" s="2">
        <v>2003</v>
      </c>
      <c r="B8" s="2">
        <v>157517000</v>
      </c>
    </row>
  </sheetData>
  <pageMargins left="0.75" right="0.75" top="1" bottom="1" header="0.511811023622047" footer="0.511811023622047"/>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zoomScaleNormal="100" workbookViewId="0">
      <pane ySplit="1" topLeftCell="A11" activePane="bottomLeft" state="frozen"/>
      <selection pane="bottomLeft" activeCell="E41" sqref="E41"/>
    </sheetView>
  </sheetViews>
  <sheetFormatPr defaultColWidth="8.7109375" defaultRowHeight="15" x14ac:dyDescent="0.25"/>
  <cols>
    <col min="1" max="1" width="8" customWidth="1"/>
    <col min="2" max="2" width="26" customWidth="1"/>
    <col min="3" max="3" width="48" customWidth="1"/>
    <col min="4" max="4" width="38" customWidth="1"/>
    <col min="5" max="5" width="41" customWidth="1"/>
    <col min="6" max="6" width="43" customWidth="1"/>
    <col min="7" max="13" width="50" customWidth="1"/>
    <col min="14" max="14" width="48" customWidth="1"/>
    <col min="15" max="15" width="50" customWidth="1"/>
  </cols>
  <sheetData>
    <row r="1" spans="1:15" ht="25.5" x14ac:dyDescent="0.25">
      <c r="A1" s="1" t="s">
        <v>27</v>
      </c>
      <c r="B1" s="1" t="s">
        <v>28</v>
      </c>
      <c r="C1" s="1" t="s">
        <v>29</v>
      </c>
      <c r="D1" s="1" t="s">
        <v>30</v>
      </c>
      <c r="E1" s="1" t="s">
        <v>31</v>
      </c>
      <c r="F1" s="1" t="s">
        <v>32</v>
      </c>
      <c r="G1" s="1" t="s">
        <v>33</v>
      </c>
      <c r="H1" s="1" t="s">
        <v>34</v>
      </c>
      <c r="I1" s="1" t="s">
        <v>35</v>
      </c>
      <c r="J1" s="1" t="s">
        <v>36</v>
      </c>
      <c r="K1" s="1" t="s">
        <v>37</v>
      </c>
      <c r="L1" s="1" t="s">
        <v>38</v>
      </c>
      <c r="M1" s="1" t="s">
        <v>39</v>
      </c>
      <c r="N1" s="1" t="s">
        <v>40</v>
      </c>
      <c r="O1" s="1" t="s">
        <v>41</v>
      </c>
    </row>
    <row r="2" spans="1:15" x14ac:dyDescent="0.25">
      <c r="A2" s="2">
        <v>1988</v>
      </c>
      <c r="B2" s="2"/>
      <c r="C2" s="2">
        <v>730</v>
      </c>
      <c r="D2" s="2"/>
      <c r="E2" s="2"/>
      <c r="F2" s="2"/>
      <c r="G2" s="2">
        <v>730</v>
      </c>
      <c r="H2" s="2"/>
      <c r="I2" s="2"/>
      <c r="J2" s="2"/>
      <c r="K2" s="2"/>
      <c r="L2" s="2"/>
      <c r="M2" s="2"/>
      <c r="N2" s="2"/>
      <c r="O2" s="2"/>
    </row>
    <row r="3" spans="1:15" x14ac:dyDescent="0.25">
      <c r="A3" s="2">
        <v>1989</v>
      </c>
      <c r="B3" s="2"/>
      <c r="C3" s="2">
        <v>760</v>
      </c>
      <c r="D3" s="2"/>
      <c r="E3" s="2"/>
      <c r="F3" s="2"/>
      <c r="G3" s="2">
        <v>760</v>
      </c>
      <c r="H3" s="2"/>
      <c r="I3" s="2"/>
      <c r="J3" s="2"/>
      <c r="K3" s="2"/>
      <c r="L3" s="2"/>
      <c r="M3" s="2"/>
      <c r="N3" s="2"/>
      <c r="O3" s="2"/>
    </row>
    <row r="4" spans="1:15" x14ac:dyDescent="0.25">
      <c r="A4" s="2">
        <v>1990</v>
      </c>
      <c r="B4" s="2"/>
      <c r="C4" s="2">
        <v>900</v>
      </c>
      <c r="D4" s="2"/>
      <c r="E4" s="2"/>
      <c r="F4" s="2"/>
      <c r="G4" s="2">
        <v>900</v>
      </c>
      <c r="H4" s="2"/>
      <c r="I4" s="2"/>
      <c r="J4" s="2"/>
      <c r="K4" s="2"/>
      <c r="L4" s="2"/>
      <c r="M4" s="2"/>
      <c r="N4" s="2"/>
      <c r="O4" s="2"/>
    </row>
    <row r="5" spans="1:15" x14ac:dyDescent="0.25">
      <c r="A5" s="2">
        <v>1991</v>
      </c>
      <c r="B5" s="2"/>
      <c r="C5" s="2">
        <v>940</v>
      </c>
      <c r="D5" s="2"/>
      <c r="E5" s="2"/>
      <c r="F5" s="2"/>
      <c r="G5" s="2">
        <v>940</v>
      </c>
      <c r="H5" s="2"/>
      <c r="I5" s="2"/>
      <c r="J5" s="2"/>
      <c r="K5" s="2"/>
      <c r="L5" s="2"/>
      <c r="M5" s="2"/>
      <c r="N5" s="2"/>
      <c r="O5" s="2"/>
    </row>
    <row r="6" spans="1:15" x14ac:dyDescent="0.25">
      <c r="A6" s="2">
        <v>1992</v>
      </c>
      <c r="B6" s="2"/>
      <c r="C6" s="2">
        <v>920</v>
      </c>
      <c r="D6" s="2"/>
      <c r="E6" s="2"/>
      <c r="F6" s="2"/>
      <c r="G6" s="2">
        <v>920</v>
      </c>
      <c r="H6" s="2"/>
      <c r="I6" s="2"/>
      <c r="J6" s="2"/>
      <c r="K6" s="2"/>
      <c r="L6" s="2"/>
      <c r="M6" s="2"/>
      <c r="N6" s="2"/>
      <c r="O6" s="2"/>
    </row>
    <row r="7" spans="1:15" x14ac:dyDescent="0.25">
      <c r="A7" s="2">
        <v>1993</v>
      </c>
      <c r="B7" s="2"/>
      <c r="C7" s="2">
        <v>880</v>
      </c>
      <c r="D7" s="2"/>
      <c r="E7" s="2"/>
      <c r="F7" s="2"/>
      <c r="G7" s="2">
        <v>880</v>
      </c>
      <c r="H7" s="2"/>
      <c r="I7" s="2"/>
      <c r="J7" s="2"/>
      <c r="K7" s="2"/>
      <c r="L7" s="2"/>
      <c r="M7" s="2"/>
      <c r="N7" s="2"/>
      <c r="O7" s="2"/>
    </row>
    <row r="8" spans="1:15" x14ac:dyDescent="0.25">
      <c r="A8" s="2">
        <v>1994</v>
      </c>
      <c r="B8" s="2"/>
      <c r="C8" s="2">
        <v>1000</v>
      </c>
      <c r="D8" s="2"/>
      <c r="E8" s="2"/>
      <c r="F8" s="2"/>
      <c r="G8" s="2">
        <v>1000</v>
      </c>
      <c r="H8" s="2"/>
      <c r="I8" s="2"/>
      <c r="J8" s="2"/>
      <c r="K8" s="2"/>
      <c r="L8" s="2"/>
      <c r="M8" s="2"/>
      <c r="N8" s="2"/>
      <c r="O8" s="2"/>
    </row>
    <row r="9" spans="1:15" x14ac:dyDescent="0.25">
      <c r="A9" s="2">
        <v>1995</v>
      </c>
      <c r="B9" s="2"/>
      <c r="C9" s="2">
        <v>1090</v>
      </c>
      <c r="D9" s="2"/>
      <c r="E9" s="2"/>
      <c r="F9" s="2"/>
      <c r="G9" s="2">
        <v>1090</v>
      </c>
      <c r="H9" s="2"/>
      <c r="I9" s="2"/>
      <c r="J9" s="2"/>
      <c r="K9" s="2"/>
      <c r="L9" s="2"/>
      <c r="M9" s="2"/>
      <c r="N9" s="2"/>
      <c r="O9" s="2"/>
    </row>
    <row r="10" spans="1:15" x14ac:dyDescent="0.25">
      <c r="A10" s="2">
        <v>1996</v>
      </c>
      <c r="B10" s="2"/>
      <c r="C10" s="2">
        <v>1070</v>
      </c>
      <c r="D10" s="2"/>
      <c r="E10" s="2"/>
      <c r="F10" s="2"/>
      <c r="G10" s="2">
        <v>1070</v>
      </c>
      <c r="H10" s="2"/>
      <c r="I10" s="2"/>
      <c r="J10" s="2"/>
      <c r="K10" s="2"/>
      <c r="L10" s="2"/>
      <c r="M10" s="2"/>
      <c r="N10" s="2"/>
      <c r="O10" s="2"/>
    </row>
    <row r="11" spans="1:15" x14ac:dyDescent="0.25">
      <c r="A11" s="2">
        <v>1997</v>
      </c>
      <c r="B11" s="2"/>
      <c r="C11" s="2">
        <v>1060</v>
      </c>
      <c r="D11" s="2"/>
      <c r="E11" s="2"/>
      <c r="F11" s="2"/>
      <c r="G11" s="2">
        <v>1060</v>
      </c>
      <c r="H11" s="2"/>
      <c r="I11" s="2"/>
      <c r="J11" s="2"/>
      <c r="K11" s="2"/>
      <c r="L11" s="2"/>
      <c r="M11" s="2"/>
      <c r="N11" s="2"/>
      <c r="O11" s="2"/>
    </row>
    <row r="12" spans="1:15" x14ac:dyDescent="0.25">
      <c r="A12" s="2">
        <v>1998</v>
      </c>
      <c r="B12" s="2"/>
      <c r="C12" s="2">
        <v>1040</v>
      </c>
      <c r="D12" s="2"/>
      <c r="E12" s="2"/>
      <c r="F12" s="2"/>
      <c r="G12" s="2">
        <v>1040</v>
      </c>
      <c r="H12" s="2"/>
      <c r="I12" s="2"/>
      <c r="J12" s="2"/>
      <c r="K12" s="2"/>
      <c r="L12" s="2"/>
      <c r="M12" s="2"/>
      <c r="N12" s="2"/>
      <c r="O12" s="2"/>
    </row>
    <row r="13" spans="1:15" x14ac:dyDescent="0.25">
      <c r="A13" s="2">
        <v>1999</v>
      </c>
      <c r="B13" s="2"/>
      <c r="C13" s="2">
        <v>1200</v>
      </c>
      <c r="D13" s="2"/>
      <c r="E13" s="2"/>
      <c r="F13" s="2"/>
      <c r="G13" s="2">
        <v>1200</v>
      </c>
      <c r="H13" s="2"/>
      <c r="I13" s="2"/>
      <c r="J13" s="2"/>
      <c r="K13" s="2"/>
      <c r="L13" s="2"/>
      <c r="M13" s="2"/>
      <c r="N13" s="2"/>
      <c r="O13" s="2"/>
    </row>
    <row r="14" spans="1:15" x14ac:dyDescent="0.25">
      <c r="A14" s="2">
        <v>2000</v>
      </c>
      <c r="B14" s="2"/>
      <c r="C14" s="2">
        <v>1160</v>
      </c>
      <c r="D14" s="2"/>
      <c r="E14" s="2"/>
      <c r="F14" s="2"/>
      <c r="G14" s="2">
        <v>1160</v>
      </c>
      <c r="H14" s="2"/>
      <c r="I14" s="2"/>
      <c r="J14" s="2"/>
      <c r="K14" s="2"/>
      <c r="L14" s="2"/>
      <c r="M14" s="2"/>
      <c r="N14" s="2"/>
      <c r="O14" s="2"/>
    </row>
    <row r="15" spans="1:15" x14ac:dyDescent="0.25">
      <c r="A15" s="2">
        <v>2001</v>
      </c>
      <c r="B15" s="2"/>
      <c r="C15" s="2">
        <v>1140</v>
      </c>
      <c r="D15" s="2"/>
      <c r="E15" s="2"/>
      <c r="F15" s="2"/>
      <c r="G15" s="2">
        <v>1140</v>
      </c>
      <c r="H15" s="2"/>
      <c r="I15" s="2"/>
      <c r="J15" s="2"/>
      <c r="K15" s="2"/>
      <c r="L15" s="2"/>
      <c r="M15" s="2"/>
      <c r="N15" s="2"/>
      <c r="O15" s="2"/>
    </row>
    <row r="16" spans="1:15" x14ac:dyDescent="0.25">
      <c r="A16" s="2">
        <v>2002</v>
      </c>
      <c r="B16" s="2"/>
      <c r="C16" s="2">
        <v>1120</v>
      </c>
      <c r="D16" s="2"/>
      <c r="E16" s="2"/>
      <c r="F16" s="2"/>
      <c r="G16" s="2">
        <v>1120</v>
      </c>
      <c r="H16" s="2"/>
      <c r="I16" s="2"/>
      <c r="J16" s="2"/>
      <c r="K16" s="2"/>
      <c r="L16" s="2"/>
      <c r="M16" s="2"/>
      <c r="N16" s="2"/>
      <c r="O16" s="2"/>
    </row>
    <row r="17" spans="1:15" x14ac:dyDescent="0.25">
      <c r="A17" s="2">
        <v>2003</v>
      </c>
      <c r="B17" s="2"/>
      <c r="C17" s="2">
        <v>1240</v>
      </c>
      <c r="D17" s="2"/>
      <c r="E17" s="2"/>
      <c r="F17" s="2"/>
      <c r="G17" s="2">
        <v>1240</v>
      </c>
      <c r="H17" s="2"/>
      <c r="I17" s="2"/>
      <c r="J17" s="2"/>
      <c r="K17" s="2"/>
      <c r="L17" s="2"/>
      <c r="M17" s="2"/>
      <c r="N17" s="2"/>
      <c r="O17" s="2"/>
    </row>
    <row r="18" spans="1:15" x14ac:dyDescent="0.25">
      <c r="A18" s="2">
        <v>2004</v>
      </c>
      <c r="B18" s="2"/>
      <c r="C18" s="2">
        <v>1260</v>
      </c>
      <c r="D18" s="2"/>
      <c r="E18" s="2"/>
      <c r="F18" s="2"/>
      <c r="G18" s="2">
        <v>1260</v>
      </c>
      <c r="H18" s="2"/>
      <c r="I18" s="2"/>
      <c r="J18" s="2"/>
      <c r="K18" s="2"/>
      <c r="L18" s="2"/>
      <c r="M18" s="2"/>
      <c r="N18" s="2"/>
      <c r="O18" s="2"/>
    </row>
    <row r="19" spans="1:15" x14ac:dyDescent="0.25">
      <c r="A19" s="2">
        <v>2005</v>
      </c>
      <c r="B19" s="2"/>
      <c r="C19" s="2">
        <v>1320</v>
      </c>
      <c r="D19" s="2"/>
      <c r="E19" s="2"/>
      <c r="F19" s="2"/>
      <c r="G19" s="2">
        <v>1320</v>
      </c>
      <c r="H19" s="2"/>
      <c r="I19" s="2"/>
      <c r="J19" s="2"/>
      <c r="K19" s="2"/>
      <c r="L19" s="2"/>
      <c r="M19" s="2"/>
      <c r="N19" s="2"/>
      <c r="O19" s="2"/>
    </row>
    <row r="20" spans="1:15" x14ac:dyDescent="0.25">
      <c r="A20" s="2">
        <v>2006</v>
      </c>
      <c r="B20" s="2"/>
      <c r="C20" s="2">
        <v>1360</v>
      </c>
      <c r="D20" s="2"/>
      <c r="E20" s="2"/>
      <c r="F20" s="2"/>
      <c r="G20" s="2">
        <v>1360</v>
      </c>
      <c r="H20" s="2"/>
      <c r="I20" s="2"/>
      <c r="J20" s="2"/>
      <c r="K20" s="2"/>
      <c r="L20" s="2"/>
      <c r="M20" s="2"/>
      <c r="N20" s="2"/>
      <c r="O20" s="2"/>
    </row>
    <row r="21" spans="1:15" x14ac:dyDescent="0.25">
      <c r="A21" s="2">
        <v>2007</v>
      </c>
      <c r="B21" s="2">
        <v>350</v>
      </c>
      <c r="C21" s="2">
        <v>1360</v>
      </c>
      <c r="D21" s="2">
        <v>789000</v>
      </c>
      <c r="E21" s="2">
        <v>580</v>
      </c>
      <c r="F21" s="2">
        <v>1.66</v>
      </c>
      <c r="G21" s="2">
        <v>1360</v>
      </c>
      <c r="H21" s="2">
        <v>789000</v>
      </c>
      <c r="I21" s="2">
        <v>580</v>
      </c>
      <c r="J21" s="2"/>
      <c r="K21" s="2" t="s">
        <v>42</v>
      </c>
      <c r="L21" s="2" t="s">
        <v>42</v>
      </c>
      <c r="M21" s="2" t="s">
        <v>43</v>
      </c>
      <c r="N21" s="2"/>
      <c r="O21" s="2">
        <v>580</v>
      </c>
    </row>
    <row r="22" spans="1:15" x14ac:dyDescent="0.25">
      <c r="A22" s="2">
        <v>2008</v>
      </c>
      <c r="B22" s="2">
        <v>330</v>
      </c>
      <c r="C22" s="2">
        <v>1460</v>
      </c>
      <c r="D22" s="2">
        <v>730000</v>
      </c>
      <c r="E22" s="2">
        <v>500</v>
      </c>
      <c r="F22" s="2">
        <v>1.52</v>
      </c>
      <c r="G22" s="2">
        <v>1460</v>
      </c>
      <c r="H22" s="2">
        <v>730000</v>
      </c>
      <c r="I22" s="2">
        <v>500</v>
      </c>
      <c r="J22" s="2"/>
      <c r="K22" s="2" t="s">
        <v>42</v>
      </c>
      <c r="L22" s="2" t="s">
        <v>42</v>
      </c>
      <c r="M22" s="2" t="s">
        <v>43</v>
      </c>
      <c r="N22" s="2"/>
      <c r="O22" s="2">
        <v>500</v>
      </c>
    </row>
    <row r="23" spans="1:15" x14ac:dyDescent="0.25">
      <c r="A23" s="2">
        <v>2009</v>
      </c>
      <c r="B23" s="2">
        <v>370</v>
      </c>
      <c r="C23" s="2">
        <v>1380</v>
      </c>
      <c r="D23" s="2">
        <v>718000</v>
      </c>
      <c r="E23" s="2">
        <v>520</v>
      </c>
      <c r="F23" s="2">
        <v>1.41</v>
      </c>
      <c r="G23" s="2">
        <v>1380</v>
      </c>
      <c r="H23" s="2">
        <v>718000</v>
      </c>
      <c r="I23" s="2">
        <v>520</v>
      </c>
      <c r="J23" s="2"/>
      <c r="K23" s="2" t="s">
        <v>42</v>
      </c>
      <c r="L23" s="2" t="s">
        <v>42</v>
      </c>
      <c r="M23" s="2" t="s">
        <v>43</v>
      </c>
      <c r="N23" s="2"/>
      <c r="O23" s="2">
        <v>520</v>
      </c>
    </row>
    <row r="24" spans="1:15" x14ac:dyDescent="0.25">
      <c r="A24" s="2">
        <v>2010</v>
      </c>
      <c r="B24" s="2">
        <v>330</v>
      </c>
      <c r="C24" s="2">
        <v>1540</v>
      </c>
      <c r="D24" s="2">
        <v>508000</v>
      </c>
      <c r="E24" s="2">
        <v>330</v>
      </c>
      <c r="F24" s="2">
        <v>1</v>
      </c>
      <c r="G24" s="2">
        <v>1540</v>
      </c>
      <c r="H24" s="2">
        <v>508000</v>
      </c>
      <c r="I24" s="2">
        <v>330</v>
      </c>
      <c r="J24" s="2"/>
      <c r="K24" s="2" t="s">
        <v>42</v>
      </c>
      <c r="L24" s="2" t="s">
        <v>42</v>
      </c>
      <c r="M24" s="2" t="s">
        <v>43</v>
      </c>
      <c r="N24" s="2"/>
      <c r="O24" s="2">
        <v>330</v>
      </c>
    </row>
    <row r="25" spans="1:15" x14ac:dyDescent="0.25">
      <c r="A25" s="2">
        <v>2011</v>
      </c>
      <c r="B25" s="2">
        <v>350</v>
      </c>
      <c r="C25" s="2">
        <v>1600</v>
      </c>
      <c r="D25" s="2">
        <v>560000</v>
      </c>
      <c r="E25" s="2">
        <v>350</v>
      </c>
      <c r="F25" s="2">
        <v>1</v>
      </c>
      <c r="G25" s="2">
        <v>1600</v>
      </c>
      <c r="H25" s="2">
        <v>560000</v>
      </c>
      <c r="I25" s="2">
        <v>350</v>
      </c>
      <c r="J25" s="2"/>
      <c r="K25" s="2" t="s">
        <v>42</v>
      </c>
      <c r="L25" s="2" t="s">
        <v>42</v>
      </c>
      <c r="M25" s="2" t="s">
        <v>43</v>
      </c>
      <c r="N25" s="2"/>
      <c r="O25" s="2">
        <v>350</v>
      </c>
    </row>
    <row r="26" spans="1:15" x14ac:dyDescent="0.25">
      <c r="A26" s="2">
        <v>2012</v>
      </c>
      <c r="B26" s="2" t="s">
        <v>43</v>
      </c>
      <c r="C26" s="2" t="s">
        <v>43</v>
      </c>
      <c r="D26" s="2" t="s">
        <v>43</v>
      </c>
      <c r="E26" s="2" t="s">
        <v>43</v>
      </c>
      <c r="F26" s="2" t="s">
        <v>43</v>
      </c>
      <c r="G26" s="2" t="s">
        <v>43</v>
      </c>
      <c r="H26" s="2" t="s">
        <v>43</v>
      </c>
      <c r="I26" s="2" t="s">
        <v>43</v>
      </c>
      <c r="J26" s="2"/>
      <c r="K26" s="2" t="s">
        <v>42</v>
      </c>
      <c r="L26" s="2" t="s">
        <v>42</v>
      </c>
      <c r="M26" s="2" t="s">
        <v>43</v>
      </c>
      <c r="N26" s="2"/>
      <c r="O26" s="2" t="s">
        <v>43</v>
      </c>
    </row>
    <row r="27" spans="1:15" x14ac:dyDescent="0.25">
      <c r="A27" s="2">
        <v>2013</v>
      </c>
      <c r="B27" s="2">
        <v>650</v>
      </c>
      <c r="C27" s="2">
        <v>2000</v>
      </c>
      <c r="D27" s="2">
        <v>1040000</v>
      </c>
      <c r="E27" s="2">
        <v>520</v>
      </c>
      <c r="F27" s="2">
        <v>0.8</v>
      </c>
      <c r="G27" s="2">
        <v>2000</v>
      </c>
      <c r="H27" s="2">
        <v>1040000</v>
      </c>
      <c r="I27" s="2">
        <v>520</v>
      </c>
      <c r="J27" s="2">
        <v>0</v>
      </c>
      <c r="K27" s="2" t="s">
        <v>43</v>
      </c>
      <c r="L27" s="2" t="s">
        <v>43</v>
      </c>
      <c r="M27" s="2" t="s">
        <v>43</v>
      </c>
      <c r="N27" s="2"/>
      <c r="O27" s="2">
        <v>520</v>
      </c>
    </row>
    <row r="28" spans="1:15" x14ac:dyDescent="0.25">
      <c r="A28" s="2">
        <v>2014</v>
      </c>
      <c r="B28" s="2">
        <v>750</v>
      </c>
      <c r="C28" s="2">
        <v>2860</v>
      </c>
      <c r="D28" s="2">
        <v>1258000</v>
      </c>
      <c r="E28" s="2">
        <v>440</v>
      </c>
      <c r="F28" s="2">
        <v>0.59</v>
      </c>
      <c r="G28" s="2">
        <v>2860</v>
      </c>
      <c r="H28" s="2">
        <v>1258000</v>
      </c>
      <c r="I28" s="2">
        <v>440</v>
      </c>
      <c r="J28" s="2">
        <v>0</v>
      </c>
      <c r="K28" s="2" t="s">
        <v>43</v>
      </c>
      <c r="L28" s="2" t="s">
        <v>43</v>
      </c>
      <c r="M28" s="2" t="s">
        <v>43</v>
      </c>
      <c r="N28" s="2"/>
      <c r="O28" s="2">
        <v>440</v>
      </c>
    </row>
    <row r="29" spans="1:15" x14ac:dyDescent="0.25">
      <c r="A29" s="2">
        <v>2015</v>
      </c>
      <c r="B29" s="2">
        <v>850</v>
      </c>
      <c r="C29" s="2">
        <v>2310</v>
      </c>
      <c r="D29" s="2">
        <v>1481000</v>
      </c>
      <c r="E29" s="2">
        <v>690</v>
      </c>
      <c r="F29" s="2">
        <v>0.81</v>
      </c>
      <c r="G29" s="2" t="s">
        <v>44</v>
      </c>
      <c r="H29" s="2" t="s">
        <v>44</v>
      </c>
      <c r="I29" s="2" t="s">
        <v>44</v>
      </c>
      <c r="J29" s="2">
        <v>50</v>
      </c>
      <c r="K29" s="2" t="s">
        <v>44</v>
      </c>
      <c r="L29" s="2" t="s">
        <v>44</v>
      </c>
      <c r="M29" s="2" t="s">
        <v>44</v>
      </c>
      <c r="N29" s="2"/>
      <c r="O29" s="2">
        <v>640</v>
      </c>
    </row>
    <row r="30" spans="1:15" x14ac:dyDescent="0.25">
      <c r="A30" s="2">
        <v>2016</v>
      </c>
      <c r="B30" s="2">
        <v>800</v>
      </c>
      <c r="C30" s="2">
        <v>2150</v>
      </c>
      <c r="D30" s="2">
        <v>1934000</v>
      </c>
      <c r="E30" s="2">
        <v>950</v>
      </c>
      <c r="F30" s="2">
        <v>1.19</v>
      </c>
      <c r="G30" s="2" t="s">
        <v>44</v>
      </c>
      <c r="H30" s="2" t="s">
        <v>44</v>
      </c>
      <c r="I30" s="2" t="s">
        <v>44</v>
      </c>
      <c r="J30" s="2">
        <v>50</v>
      </c>
      <c r="K30" s="2" t="s">
        <v>44</v>
      </c>
      <c r="L30" s="2" t="s">
        <v>44</v>
      </c>
      <c r="M30" s="2" t="s">
        <v>44</v>
      </c>
      <c r="N30" s="2"/>
      <c r="O30" s="2">
        <v>900</v>
      </c>
    </row>
    <row r="31" spans="1:15" x14ac:dyDescent="0.25">
      <c r="A31" s="2">
        <v>2017</v>
      </c>
      <c r="B31" s="2">
        <v>740</v>
      </c>
      <c r="C31" s="2">
        <v>2080</v>
      </c>
      <c r="D31" s="2">
        <v>1538000</v>
      </c>
      <c r="E31" s="2">
        <v>780</v>
      </c>
      <c r="F31" s="2">
        <v>1.05</v>
      </c>
      <c r="G31" s="2" t="s">
        <v>44</v>
      </c>
      <c r="H31" s="2" t="s">
        <v>44</v>
      </c>
      <c r="I31" s="2" t="s">
        <v>44</v>
      </c>
      <c r="J31" s="2">
        <v>40</v>
      </c>
      <c r="K31" s="2" t="s">
        <v>44</v>
      </c>
      <c r="L31" s="2" t="s">
        <v>44</v>
      </c>
      <c r="M31" s="2" t="s">
        <v>44</v>
      </c>
      <c r="N31" s="2"/>
      <c r="O31" s="2">
        <v>740</v>
      </c>
    </row>
    <row r="32" spans="1:15" x14ac:dyDescent="0.25">
      <c r="A32" s="2">
        <v>2018</v>
      </c>
      <c r="B32" s="2">
        <v>740</v>
      </c>
      <c r="C32" s="2">
        <v>2040</v>
      </c>
      <c r="D32" s="2"/>
      <c r="E32" s="2">
        <v>770</v>
      </c>
      <c r="F32" s="2">
        <v>1.04</v>
      </c>
      <c r="G32" s="2" t="s">
        <v>44</v>
      </c>
      <c r="H32" s="2" t="s">
        <v>44</v>
      </c>
      <c r="I32" s="2" t="s">
        <v>44</v>
      </c>
      <c r="J32" s="2">
        <v>80</v>
      </c>
      <c r="K32" s="2" t="s">
        <v>44</v>
      </c>
      <c r="L32" s="2" t="s">
        <v>44</v>
      </c>
      <c r="M32" s="2" t="s">
        <v>44</v>
      </c>
      <c r="N32" s="2">
        <v>1407000</v>
      </c>
      <c r="O32" s="2">
        <v>690</v>
      </c>
    </row>
    <row r="33" spans="1:15" x14ac:dyDescent="0.25">
      <c r="A33" s="2">
        <v>2019</v>
      </c>
      <c r="B33" s="2">
        <v>700</v>
      </c>
      <c r="C33" s="2">
        <v>2450</v>
      </c>
      <c r="D33" s="2"/>
      <c r="E33" s="2">
        <v>700</v>
      </c>
      <c r="F33" s="2">
        <v>1</v>
      </c>
      <c r="G33" s="2" t="s">
        <v>44</v>
      </c>
      <c r="H33" s="2" t="s">
        <v>44</v>
      </c>
      <c r="I33" s="2" t="s">
        <v>44</v>
      </c>
      <c r="J33" s="2">
        <v>70</v>
      </c>
      <c r="K33" s="2" t="s">
        <v>44</v>
      </c>
      <c r="L33" s="2" t="s">
        <v>44</v>
      </c>
      <c r="M33" s="2" t="s">
        <v>44</v>
      </c>
      <c r="N33" s="2">
        <v>1541000</v>
      </c>
      <c r="O33" s="2">
        <v>630</v>
      </c>
    </row>
    <row r="34" spans="1:15" x14ac:dyDescent="0.25">
      <c r="A34" s="2">
        <v>2020</v>
      </c>
      <c r="B34" s="2">
        <v>700</v>
      </c>
      <c r="C34" s="2">
        <v>2370</v>
      </c>
      <c r="D34" s="2"/>
      <c r="E34" s="2">
        <v>520</v>
      </c>
      <c r="F34" s="2">
        <v>0.74</v>
      </c>
      <c r="G34" s="2" t="s">
        <v>44</v>
      </c>
      <c r="H34" s="2" t="s">
        <v>44</v>
      </c>
      <c r="I34" s="2" t="s">
        <v>44</v>
      </c>
      <c r="J34" s="2">
        <v>90</v>
      </c>
      <c r="K34" s="2" t="s">
        <v>44</v>
      </c>
      <c r="L34" s="2" t="s">
        <v>44</v>
      </c>
      <c r="M34" s="2" t="s">
        <v>44</v>
      </c>
      <c r="N34" s="2">
        <v>1020000</v>
      </c>
      <c r="O34" s="2">
        <v>430</v>
      </c>
    </row>
    <row r="35" spans="1:15" x14ac:dyDescent="0.25">
      <c r="A35" s="2">
        <v>2021</v>
      </c>
      <c r="B35" s="2">
        <v>660</v>
      </c>
      <c r="C35" s="2">
        <v>2250</v>
      </c>
      <c r="D35" s="2"/>
      <c r="E35" s="2">
        <v>530</v>
      </c>
      <c r="F35" s="2">
        <v>0.8</v>
      </c>
      <c r="G35" s="2" t="s">
        <v>44</v>
      </c>
      <c r="H35" s="2" t="s">
        <v>44</v>
      </c>
      <c r="I35" s="2" t="s">
        <v>44</v>
      </c>
      <c r="J35" s="2">
        <v>40</v>
      </c>
      <c r="K35" s="2" t="s">
        <v>44</v>
      </c>
      <c r="L35" s="2" t="s">
        <v>44</v>
      </c>
      <c r="M35" s="2" t="s">
        <v>44</v>
      </c>
      <c r="N35" s="2">
        <v>1104000</v>
      </c>
      <c r="O35" s="2">
        <v>490</v>
      </c>
    </row>
    <row r="36" spans="1:15" x14ac:dyDescent="0.25">
      <c r="A36" s="2">
        <v>2022</v>
      </c>
      <c r="B36" s="2">
        <v>630</v>
      </c>
      <c r="C36" s="2">
        <v>2710</v>
      </c>
      <c r="D36" s="2"/>
      <c r="E36" s="2">
        <v>300</v>
      </c>
      <c r="F36" s="2">
        <v>0.48</v>
      </c>
      <c r="G36" s="2" t="s">
        <v>44</v>
      </c>
      <c r="H36" s="2" t="s">
        <v>44</v>
      </c>
      <c r="I36" s="2" t="s">
        <v>44</v>
      </c>
      <c r="J36" s="2">
        <v>60</v>
      </c>
      <c r="K36" s="2" t="s">
        <v>44</v>
      </c>
      <c r="L36" s="2" t="s">
        <v>44</v>
      </c>
      <c r="M36" s="2" t="s">
        <v>44</v>
      </c>
      <c r="N36" s="2">
        <v>650000</v>
      </c>
      <c r="O36" s="2">
        <v>240</v>
      </c>
    </row>
    <row r="37" spans="1:15" x14ac:dyDescent="0.25">
      <c r="A37" s="2">
        <v>2023</v>
      </c>
      <c r="B37" s="2">
        <v>680</v>
      </c>
      <c r="C37" s="2">
        <v>3280</v>
      </c>
      <c r="D37" s="2"/>
      <c r="E37" s="2">
        <v>200</v>
      </c>
      <c r="F37" s="2">
        <v>0.3</v>
      </c>
      <c r="G37" s="2" t="s">
        <v>44</v>
      </c>
      <c r="H37" s="2" t="s">
        <v>44</v>
      </c>
      <c r="I37" s="2" t="s">
        <v>44</v>
      </c>
      <c r="J37" s="2">
        <v>30</v>
      </c>
      <c r="K37" s="2" t="s">
        <v>44</v>
      </c>
      <c r="L37" s="2" t="s">
        <v>44</v>
      </c>
      <c r="M37" s="2" t="s">
        <v>44</v>
      </c>
      <c r="N37" s="2">
        <v>558000</v>
      </c>
      <c r="O37" s="2">
        <v>170</v>
      </c>
    </row>
    <row r="38" spans="1:15" x14ac:dyDescent="0.25">
      <c r="A38" s="2">
        <v>2024</v>
      </c>
      <c r="B38" s="2">
        <v>610</v>
      </c>
      <c r="C38" s="2">
        <v>2740</v>
      </c>
      <c r="D38" s="2"/>
      <c r="E38" s="2">
        <v>370</v>
      </c>
      <c r="F38" s="2">
        <v>0.6</v>
      </c>
      <c r="G38" s="2" t="s">
        <v>44</v>
      </c>
      <c r="H38" s="2" t="s">
        <v>44</v>
      </c>
      <c r="I38" s="2" t="s">
        <v>44</v>
      </c>
      <c r="J38" s="2">
        <v>40</v>
      </c>
      <c r="K38" s="2" t="s">
        <v>44</v>
      </c>
      <c r="L38" s="2" t="s">
        <v>44</v>
      </c>
      <c r="M38" s="2" t="s">
        <v>44</v>
      </c>
      <c r="N38" s="2">
        <v>904000</v>
      </c>
      <c r="O38" s="2">
        <v>330</v>
      </c>
    </row>
  </sheetData>
  <pageMargins left="0.75" right="0.75" top="1" bottom="1" header="0.511811023622047" footer="0.511811023622047"/>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30"/>
  <sheetViews>
    <sheetView zoomScaleNormal="100" workbookViewId="0">
      <pane ySplit="1" topLeftCell="A2" activePane="bottomLeft" state="frozen"/>
      <selection pane="bottomLeft" sqref="A1:XFD1048576"/>
    </sheetView>
  </sheetViews>
  <sheetFormatPr defaultColWidth="8.7109375" defaultRowHeight="15" x14ac:dyDescent="0.25"/>
  <cols>
    <col min="1" max="1" width="8" customWidth="1"/>
    <col min="2" max="2" width="25" customWidth="1"/>
    <col min="3" max="3" width="46" customWidth="1"/>
    <col min="4" max="4" width="37" customWidth="1"/>
    <col min="5" max="5" width="38" customWidth="1"/>
    <col min="6" max="6" width="40" customWidth="1"/>
    <col min="7" max="9" width="50" customWidth="1"/>
    <col min="10" max="10" width="48" customWidth="1"/>
    <col min="11" max="11" width="50" customWidth="1"/>
    <col min="12" max="12" width="49" customWidth="1"/>
    <col min="13" max="13" width="50" customWidth="1"/>
    <col min="14" max="14" width="47" customWidth="1"/>
    <col min="15" max="15" width="48" customWidth="1"/>
    <col min="16" max="16" width="50" customWidth="1"/>
  </cols>
  <sheetData>
    <row r="1" spans="1:16" ht="25.5" x14ac:dyDescent="0.25">
      <c r="A1" s="1" t="s">
        <v>27</v>
      </c>
      <c r="B1" s="1" t="s">
        <v>179</v>
      </c>
      <c r="C1" s="1" t="s">
        <v>180</v>
      </c>
      <c r="D1" s="1" t="s">
        <v>181</v>
      </c>
      <c r="E1" s="1" t="s">
        <v>182</v>
      </c>
      <c r="F1" s="1" t="s">
        <v>183</v>
      </c>
      <c r="G1" s="1" t="s">
        <v>184</v>
      </c>
      <c r="H1" s="1" t="s">
        <v>185</v>
      </c>
      <c r="I1" s="1" t="s">
        <v>186</v>
      </c>
      <c r="J1" s="1" t="s">
        <v>187</v>
      </c>
      <c r="K1" s="1" t="s">
        <v>188</v>
      </c>
      <c r="L1" s="1" t="s">
        <v>189</v>
      </c>
      <c r="M1" s="1" t="s">
        <v>190</v>
      </c>
      <c r="N1" s="1" t="s">
        <v>191</v>
      </c>
      <c r="O1" s="1" t="s">
        <v>192</v>
      </c>
      <c r="P1" s="1" t="s">
        <v>193</v>
      </c>
    </row>
    <row r="2" spans="1:16" x14ac:dyDescent="0.25">
      <c r="A2" s="2">
        <v>1996</v>
      </c>
      <c r="B2" s="2"/>
      <c r="C2" s="2"/>
      <c r="D2" s="2"/>
      <c r="E2" s="2"/>
      <c r="F2" s="2"/>
      <c r="G2" s="2">
        <v>0.44800000000000001</v>
      </c>
      <c r="H2" s="2"/>
      <c r="I2" s="2"/>
      <c r="J2" s="2"/>
      <c r="K2" s="2"/>
      <c r="L2" s="2"/>
      <c r="M2" s="2"/>
      <c r="N2" s="2"/>
      <c r="O2" s="2"/>
      <c r="P2" s="2"/>
    </row>
    <row r="3" spans="1:16" x14ac:dyDescent="0.25">
      <c r="A3" s="2">
        <v>1997</v>
      </c>
      <c r="B3" s="2"/>
      <c r="C3" s="2">
        <v>0.48899999999999999</v>
      </c>
      <c r="D3" s="2">
        <v>18978000</v>
      </c>
      <c r="E3" s="2"/>
      <c r="F3" s="2"/>
      <c r="G3" s="2">
        <v>0.52900000000000003</v>
      </c>
      <c r="H3" s="2"/>
      <c r="I3" s="2"/>
      <c r="J3" s="2"/>
      <c r="K3" s="2"/>
      <c r="L3" s="2"/>
      <c r="M3" s="2"/>
      <c r="N3" s="2"/>
      <c r="O3" s="2"/>
      <c r="P3" s="2"/>
    </row>
    <row r="4" spans="1:16" x14ac:dyDescent="0.25">
      <c r="A4" s="2">
        <v>1998</v>
      </c>
      <c r="B4" s="2"/>
      <c r="C4" s="2">
        <v>0.316</v>
      </c>
      <c r="D4" s="2">
        <v>12589000</v>
      </c>
      <c r="E4" s="2"/>
      <c r="F4" s="2"/>
      <c r="G4" s="2">
        <v>0.35</v>
      </c>
      <c r="H4" s="2"/>
      <c r="I4" s="2"/>
      <c r="J4" s="2"/>
      <c r="K4" s="2"/>
      <c r="L4" s="2"/>
      <c r="M4" s="2"/>
      <c r="N4" s="2"/>
      <c r="O4" s="2"/>
      <c r="P4" s="2"/>
    </row>
    <row r="5" spans="1:16" x14ac:dyDescent="0.25">
      <c r="A5" s="2">
        <v>1999</v>
      </c>
      <c r="B5" s="2"/>
      <c r="C5" s="2">
        <v>0.376</v>
      </c>
      <c r="D5" s="2"/>
      <c r="E5" s="2"/>
      <c r="F5" s="2"/>
      <c r="G5" s="2">
        <v>0.40200000000000002</v>
      </c>
      <c r="H5" s="2"/>
      <c r="I5" s="2"/>
      <c r="J5" s="2"/>
      <c r="K5" s="2"/>
      <c r="L5" s="2"/>
      <c r="M5" s="2"/>
      <c r="N5" s="2"/>
      <c r="O5" s="2"/>
      <c r="P5" s="2"/>
    </row>
    <row r="6" spans="1:16" x14ac:dyDescent="0.25">
      <c r="A6" s="2">
        <v>2000</v>
      </c>
      <c r="B6" s="2"/>
      <c r="C6" s="2">
        <v>0.29399999999999998</v>
      </c>
      <c r="D6" s="2">
        <v>16007000</v>
      </c>
      <c r="E6" s="2"/>
      <c r="F6" s="2"/>
      <c r="G6" s="2">
        <v>0.316</v>
      </c>
      <c r="H6" s="2"/>
      <c r="I6" s="2"/>
      <c r="J6" s="2"/>
      <c r="K6" s="2"/>
      <c r="L6" s="2"/>
      <c r="M6" s="2"/>
      <c r="N6" s="2"/>
      <c r="O6" s="2"/>
      <c r="P6" s="2"/>
    </row>
    <row r="7" spans="1:16" x14ac:dyDescent="0.25">
      <c r="A7" s="2">
        <v>2001</v>
      </c>
      <c r="B7" s="2"/>
      <c r="C7" s="2">
        <v>0.26500000000000001</v>
      </c>
      <c r="D7" s="2">
        <v>14598000</v>
      </c>
      <c r="E7" s="2"/>
      <c r="F7" s="2"/>
      <c r="G7" s="2">
        <v>0.27900000000000003</v>
      </c>
      <c r="H7" s="2"/>
      <c r="I7" s="2"/>
      <c r="J7" s="2"/>
      <c r="K7" s="2"/>
      <c r="L7" s="2"/>
      <c r="M7" s="2"/>
      <c r="N7" s="2"/>
      <c r="O7" s="2"/>
      <c r="P7" s="2"/>
    </row>
    <row r="8" spans="1:16" x14ac:dyDescent="0.25">
      <c r="A8" s="2">
        <v>2002</v>
      </c>
      <c r="B8" s="2"/>
      <c r="C8" s="2">
        <v>0.26</v>
      </c>
      <c r="D8" s="2">
        <v>11924000</v>
      </c>
      <c r="E8" s="2"/>
      <c r="F8" s="2"/>
      <c r="G8" s="2">
        <v>0.27700000000000002</v>
      </c>
      <c r="H8" s="2"/>
      <c r="I8" s="2"/>
      <c r="J8" s="2"/>
      <c r="K8" s="2">
        <v>0.03</v>
      </c>
      <c r="L8" s="2"/>
      <c r="M8" s="2"/>
      <c r="N8" s="2"/>
      <c r="O8" s="2"/>
      <c r="P8" s="2"/>
    </row>
    <row r="9" spans="1:16" x14ac:dyDescent="0.25">
      <c r="A9" s="2">
        <v>2003</v>
      </c>
      <c r="B9" s="2"/>
      <c r="C9" s="2">
        <v>0.307</v>
      </c>
      <c r="D9" s="2"/>
      <c r="E9" s="2"/>
      <c r="F9" s="2"/>
      <c r="G9" s="2">
        <v>0.31900000000000001</v>
      </c>
      <c r="H9" s="2"/>
      <c r="I9" s="2"/>
      <c r="J9" s="2"/>
      <c r="K9" s="2">
        <v>0.03</v>
      </c>
      <c r="L9" s="2"/>
      <c r="M9" s="2"/>
      <c r="N9" s="2"/>
      <c r="O9" s="2"/>
      <c r="P9" s="2"/>
    </row>
    <row r="10" spans="1:16" x14ac:dyDescent="0.25">
      <c r="A10" s="2">
        <v>2004</v>
      </c>
      <c r="B10" s="2"/>
      <c r="C10" s="2">
        <v>0.34499999999999997</v>
      </c>
      <c r="D10" s="2"/>
      <c r="E10" s="2"/>
      <c r="F10" s="2"/>
      <c r="G10" s="2">
        <v>0.36099999999999999</v>
      </c>
      <c r="H10" s="2"/>
      <c r="I10" s="2"/>
      <c r="J10" s="2"/>
      <c r="K10" s="2">
        <v>0.03</v>
      </c>
      <c r="L10" s="2"/>
      <c r="M10" s="2"/>
      <c r="N10" s="2"/>
      <c r="O10" s="2"/>
      <c r="P10" s="2"/>
    </row>
    <row r="11" spans="1:16" x14ac:dyDescent="0.25">
      <c r="A11" s="2">
        <v>2005</v>
      </c>
      <c r="B11" s="2"/>
      <c r="C11" s="2">
        <v>0.34200000000000003</v>
      </c>
      <c r="D11" s="2"/>
      <c r="E11" s="2"/>
      <c r="F11" s="2"/>
      <c r="G11" s="2">
        <v>0.36399999999999999</v>
      </c>
      <c r="H11" s="2"/>
      <c r="I11" s="2"/>
      <c r="J11" s="2"/>
      <c r="K11" s="2">
        <v>0.03</v>
      </c>
      <c r="L11" s="2"/>
      <c r="M11" s="2"/>
      <c r="N11" s="2"/>
      <c r="O11" s="2"/>
      <c r="P11" s="2"/>
    </row>
    <row r="12" spans="1:16" x14ac:dyDescent="0.25">
      <c r="A12" s="2">
        <v>2006</v>
      </c>
      <c r="B12" s="2"/>
      <c r="C12" s="2">
        <v>0.38500000000000001</v>
      </c>
      <c r="D12" s="2"/>
      <c r="E12" s="2"/>
      <c r="F12" s="2"/>
      <c r="G12" s="2">
        <v>0.41299999999999998</v>
      </c>
      <c r="H12" s="2"/>
      <c r="I12" s="2"/>
      <c r="J12" s="2"/>
      <c r="K12" s="2">
        <v>0.03</v>
      </c>
      <c r="L12" s="2"/>
      <c r="M12" s="2"/>
      <c r="N12" s="2"/>
      <c r="O12" s="2"/>
      <c r="P12" s="2"/>
    </row>
    <row r="13" spans="1:16" x14ac:dyDescent="0.25">
      <c r="A13" s="2">
        <v>2007</v>
      </c>
      <c r="B13" s="2">
        <v>1310</v>
      </c>
      <c r="C13" s="2">
        <v>0.39200000000000002</v>
      </c>
      <c r="D13" s="2"/>
      <c r="E13" s="2"/>
      <c r="F13" s="2"/>
      <c r="G13" s="2">
        <v>0.41699999999999998</v>
      </c>
      <c r="H13" s="2">
        <v>13010000</v>
      </c>
      <c r="I13" s="2">
        <v>31200000</v>
      </c>
      <c r="J13" s="2"/>
      <c r="K13" s="2">
        <v>3.7999999999999999E-2</v>
      </c>
      <c r="L13" s="2">
        <v>84000</v>
      </c>
      <c r="M13" s="2">
        <v>2200000</v>
      </c>
      <c r="N13" s="2">
        <v>13094000</v>
      </c>
      <c r="O13" s="2">
        <v>33400000</v>
      </c>
      <c r="P13" s="2">
        <v>25500</v>
      </c>
    </row>
    <row r="14" spans="1:16" x14ac:dyDescent="0.25">
      <c r="A14" s="2">
        <v>2008</v>
      </c>
      <c r="B14" s="2">
        <v>1380</v>
      </c>
      <c r="C14" s="2">
        <v>0.43</v>
      </c>
      <c r="D14" s="2"/>
      <c r="E14" s="2"/>
      <c r="F14" s="2"/>
      <c r="G14" s="2">
        <v>0.45500000000000002</v>
      </c>
      <c r="H14" s="2">
        <v>14333000</v>
      </c>
      <c r="I14" s="2">
        <v>31500000</v>
      </c>
      <c r="J14" s="2"/>
      <c r="K14" s="2">
        <v>0.03</v>
      </c>
      <c r="L14" s="2">
        <v>60000</v>
      </c>
      <c r="M14" s="2">
        <v>2000000</v>
      </c>
      <c r="N14" s="2">
        <v>14393000</v>
      </c>
      <c r="O14" s="2">
        <v>33500000</v>
      </c>
      <c r="P14" s="2">
        <v>24300</v>
      </c>
    </row>
    <row r="15" spans="1:16" x14ac:dyDescent="0.25">
      <c r="A15" s="2">
        <v>2009</v>
      </c>
      <c r="B15" s="2">
        <v>1325</v>
      </c>
      <c r="C15" s="2">
        <v>0.45</v>
      </c>
      <c r="D15" s="2"/>
      <c r="E15" s="2"/>
      <c r="F15" s="2"/>
      <c r="G15" s="2">
        <v>0.46700000000000003</v>
      </c>
      <c r="H15" s="2">
        <v>14150000</v>
      </c>
      <c r="I15" s="2">
        <v>30300000</v>
      </c>
      <c r="J15" s="2"/>
      <c r="K15" s="2">
        <v>0.03</v>
      </c>
      <c r="L15" s="2">
        <v>36000</v>
      </c>
      <c r="M15" s="2">
        <v>1200000</v>
      </c>
      <c r="N15" s="2">
        <v>14186000</v>
      </c>
      <c r="O15" s="2">
        <v>31500000</v>
      </c>
      <c r="P15" s="2">
        <v>23800</v>
      </c>
    </row>
    <row r="16" spans="1:16" x14ac:dyDescent="0.25">
      <c r="A16" s="2">
        <v>2010</v>
      </c>
      <c r="B16" s="2">
        <v>1350</v>
      </c>
      <c r="C16" s="2">
        <v>0.37</v>
      </c>
      <c r="D16" s="2"/>
      <c r="E16" s="2"/>
      <c r="F16" s="2"/>
      <c r="G16" s="2">
        <v>0.38</v>
      </c>
      <c r="H16" s="2">
        <v>11096000</v>
      </c>
      <c r="I16" s="2">
        <v>29200000</v>
      </c>
      <c r="J16" s="2"/>
      <c r="K16" s="2">
        <v>0.03</v>
      </c>
      <c r="L16" s="2">
        <v>27000</v>
      </c>
      <c r="M16" s="2">
        <v>900000</v>
      </c>
      <c r="N16" s="2">
        <v>11123000</v>
      </c>
      <c r="O16" s="2">
        <v>30100000</v>
      </c>
      <c r="P16" s="2">
        <v>22300</v>
      </c>
    </row>
    <row r="17" spans="1:16" x14ac:dyDescent="0.25">
      <c r="A17" s="2">
        <v>2011</v>
      </c>
      <c r="B17" s="2">
        <v>1300</v>
      </c>
      <c r="C17" s="2">
        <v>0.34</v>
      </c>
      <c r="D17" s="2"/>
      <c r="E17" s="2"/>
      <c r="F17" s="2"/>
      <c r="G17" s="2">
        <v>0.35</v>
      </c>
      <c r="H17" s="2">
        <v>9695000</v>
      </c>
      <c r="I17" s="2">
        <v>27700000</v>
      </c>
      <c r="J17" s="2"/>
      <c r="K17" s="2">
        <v>0.03</v>
      </c>
      <c r="L17" s="2">
        <v>27000</v>
      </c>
      <c r="M17" s="2">
        <v>900000</v>
      </c>
      <c r="N17" s="2">
        <v>9722000</v>
      </c>
      <c r="O17" s="2">
        <v>28600000</v>
      </c>
      <c r="P17" s="2">
        <v>22000</v>
      </c>
    </row>
    <row r="18" spans="1:16" x14ac:dyDescent="0.25">
      <c r="A18" s="2">
        <v>2012</v>
      </c>
      <c r="B18" s="2" t="s">
        <v>43</v>
      </c>
      <c r="C18" s="2" t="s">
        <v>43</v>
      </c>
      <c r="D18" s="2"/>
      <c r="E18" s="2" t="s">
        <v>43</v>
      </c>
      <c r="F18" s="2"/>
      <c r="G18" s="2" t="s">
        <v>43</v>
      </c>
      <c r="H18" s="2" t="s">
        <v>43</v>
      </c>
      <c r="I18" s="2" t="s">
        <v>43</v>
      </c>
      <c r="J18" s="2"/>
      <c r="K18" s="2" t="s">
        <v>43</v>
      </c>
      <c r="L18" s="2" t="s">
        <v>43</v>
      </c>
      <c r="M18" s="2" t="s">
        <v>43</v>
      </c>
      <c r="N18" s="2" t="s">
        <v>43</v>
      </c>
      <c r="O18" s="2" t="s">
        <v>43</v>
      </c>
      <c r="P18" s="2" t="s">
        <v>43</v>
      </c>
    </row>
    <row r="19" spans="1:16" x14ac:dyDescent="0.25">
      <c r="A19" s="2">
        <v>2013</v>
      </c>
      <c r="B19" s="2">
        <v>700</v>
      </c>
      <c r="C19" s="2">
        <v>0.34399999999999997</v>
      </c>
      <c r="D19" s="2"/>
      <c r="E19" s="2">
        <v>24200000</v>
      </c>
      <c r="F19" s="2"/>
      <c r="G19" s="2">
        <v>0.36</v>
      </c>
      <c r="H19" s="2">
        <v>8280000</v>
      </c>
      <c r="I19" s="2">
        <v>23000000</v>
      </c>
      <c r="J19" s="2">
        <v>0</v>
      </c>
      <c r="K19" s="2">
        <v>0.03</v>
      </c>
      <c r="L19" s="2">
        <v>36000</v>
      </c>
      <c r="M19" s="2">
        <v>1200000</v>
      </c>
      <c r="N19" s="2">
        <v>8316000</v>
      </c>
      <c r="O19" s="2">
        <v>24200000</v>
      </c>
      <c r="P19" s="2">
        <v>34600</v>
      </c>
    </row>
    <row r="20" spans="1:16" x14ac:dyDescent="0.25">
      <c r="A20" s="2">
        <v>2014</v>
      </c>
      <c r="B20" s="2">
        <v>900</v>
      </c>
      <c r="C20" s="2">
        <v>0.48</v>
      </c>
      <c r="D20" s="2"/>
      <c r="E20" s="2">
        <v>23500000</v>
      </c>
      <c r="F20" s="2"/>
      <c r="G20" s="2">
        <v>0.49</v>
      </c>
      <c r="H20" s="2">
        <v>11270000</v>
      </c>
      <c r="I20" s="2">
        <v>23000000</v>
      </c>
      <c r="J20" s="2">
        <v>0</v>
      </c>
      <c r="K20" s="2">
        <v>0.03</v>
      </c>
      <c r="L20" s="2">
        <v>15000</v>
      </c>
      <c r="M20" s="2">
        <v>500000</v>
      </c>
      <c r="N20" s="2">
        <v>11285000</v>
      </c>
      <c r="O20" s="2">
        <v>23500000</v>
      </c>
      <c r="P20" s="2">
        <v>26100</v>
      </c>
    </row>
    <row r="21" spans="1:16" x14ac:dyDescent="0.25">
      <c r="A21" s="2">
        <v>2015</v>
      </c>
      <c r="B21" s="2">
        <v>900</v>
      </c>
      <c r="C21" s="2">
        <v>0.41899999999999998</v>
      </c>
      <c r="D21" s="2"/>
      <c r="E21" s="2">
        <v>27300000</v>
      </c>
      <c r="F21" s="2"/>
      <c r="G21" s="2" t="s">
        <v>44</v>
      </c>
      <c r="H21" s="2" t="s">
        <v>44</v>
      </c>
      <c r="I21" s="2" t="s">
        <v>44</v>
      </c>
      <c r="J21" s="2">
        <v>2100000</v>
      </c>
      <c r="K21" s="2" t="s">
        <v>44</v>
      </c>
      <c r="L21" s="2" t="s">
        <v>44</v>
      </c>
      <c r="M21" s="2" t="s">
        <v>44</v>
      </c>
      <c r="N21" s="2">
        <v>10570000</v>
      </c>
      <c r="O21" s="2">
        <v>25200000</v>
      </c>
      <c r="P21" s="2">
        <v>30300</v>
      </c>
    </row>
    <row r="22" spans="1:16" x14ac:dyDescent="0.25">
      <c r="A22" s="2">
        <v>2016</v>
      </c>
      <c r="B22" s="2">
        <v>700</v>
      </c>
      <c r="C22" s="2">
        <v>0.49199999999999999</v>
      </c>
      <c r="D22" s="2"/>
      <c r="E22" s="2">
        <v>19760000</v>
      </c>
      <c r="F22" s="2"/>
      <c r="G22" s="2" t="s">
        <v>44</v>
      </c>
      <c r="H22" s="2" t="s">
        <v>44</v>
      </c>
      <c r="I22" s="2" t="s">
        <v>44</v>
      </c>
      <c r="J22" s="2">
        <v>10000</v>
      </c>
      <c r="K22" s="2" t="s">
        <v>44</v>
      </c>
      <c r="L22" s="2" t="s">
        <v>44</v>
      </c>
      <c r="M22" s="2" t="s">
        <v>44</v>
      </c>
      <c r="N22" s="2">
        <v>9713000</v>
      </c>
      <c r="O22" s="2">
        <v>19750000</v>
      </c>
      <c r="P22" s="2">
        <v>28200</v>
      </c>
    </row>
    <row r="23" spans="1:16" x14ac:dyDescent="0.25">
      <c r="A23" s="2">
        <v>2017</v>
      </c>
      <c r="B23" s="2">
        <v>1100</v>
      </c>
      <c r="C23" s="2">
        <v>0.42199999999999999</v>
      </c>
      <c r="D23" s="2"/>
      <c r="E23" s="2">
        <v>25600000</v>
      </c>
      <c r="F23" s="2"/>
      <c r="G23" s="2" t="s">
        <v>44</v>
      </c>
      <c r="H23" s="2" t="s">
        <v>44</v>
      </c>
      <c r="I23" s="2" t="s">
        <v>44</v>
      </c>
      <c r="J23" s="2">
        <v>3350000</v>
      </c>
      <c r="K23" s="2" t="s">
        <v>44</v>
      </c>
      <c r="L23" s="2" t="s">
        <v>44</v>
      </c>
      <c r="M23" s="2" t="s">
        <v>44</v>
      </c>
      <c r="N23" s="2">
        <v>9400000</v>
      </c>
      <c r="O23" s="2">
        <v>22250000</v>
      </c>
      <c r="P23" s="2">
        <v>23300</v>
      </c>
    </row>
    <row r="24" spans="1:16" x14ac:dyDescent="0.25">
      <c r="A24" s="2">
        <v>2018</v>
      </c>
      <c r="B24" s="2">
        <v>800</v>
      </c>
      <c r="C24" s="2">
        <v>0.55400000000000005</v>
      </c>
      <c r="D24" s="2"/>
      <c r="E24" s="2">
        <v>10400000</v>
      </c>
      <c r="F24" s="2">
        <v>13000</v>
      </c>
      <c r="G24" s="2">
        <v>0.73</v>
      </c>
      <c r="H24" s="2">
        <v>5110000</v>
      </c>
      <c r="I24" s="2">
        <v>7000000</v>
      </c>
      <c r="J24" s="2">
        <v>110000</v>
      </c>
      <c r="K24" s="2">
        <v>0.18</v>
      </c>
      <c r="L24" s="2">
        <v>592000</v>
      </c>
      <c r="M24" s="2">
        <v>3290000</v>
      </c>
      <c r="N24" s="2">
        <v>5702000</v>
      </c>
      <c r="O24" s="2">
        <v>10290000</v>
      </c>
      <c r="P24" s="2"/>
    </row>
    <row r="25" spans="1:16" x14ac:dyDescent="0.25">
      <c r="A25" s="2">
        <v>2019</v>
      </c>
      <c r="B25" s="2">
        <v>750</v>
      </c>
      <c r="C25" s="2">
        <v>0.46700000000000003</v>
      </c>
      <c r="D25" s="2"/>
      <c r="E25" s="2">
        <v>12750000</v>
      </c>
      <c r="F25" s="2">
        <v>17000</v>
      </c>
      <c r="G25" s="2" t="s">
        <v>44</v>
      </c>
      <c r="H25" s="2" t="s">
        <v>44</v>
      </c>
      <c r="I25" s="2" t="s">
        <v>44</v>
      </c>
      <c r="J25" s="2">
        <v>1270000</v>
      </c>
      <c r="K25" s="2" t="s">
        <v>44</v>
      </c>
      <c r="L25" s="2" t="s">
        <v>44</v>
      </c>
      <c r="M25" s="2" t="s">
        <v>44</v>
      </c>
      <c r="N25" s="2">
        <v>5363000</v>
      </c>
      <c r="O25" s="2">
        <v>11480000</v>
      </c>
      <c r="P25" s="2"/>
    </row>
    <row r="26" spans="1:16" x14ac:dyDescent="0.25">
      <c r="A26" s="2">
        <v>2020</v>
      </c>
      <c r="B26" s="2">
        <v>700</v>
      </c>
      <c r="C26" s="2">
        <v>0.439</v>
      </c>
      <c r="D26" s="2"/>
      <c r="E26" s="2">
        <v>9660000</v>
      </c>
      <c r="F26" s="2">
        <v>13800</v>
      </c>
      <c r="G26" s="2" t="s">
        <v>44</v>
      </c>
      <c r="H26" s="2" t="s">
        <v>44</v>
      </c>
      <c r="I26" s="2" t="s">
        <v>44</v>
      </c>
      <c r="J26" s="2">
        <v>1540000</v>
      </c>
      <c r="K26" s="2" t="s">
        <v>44</v>
      </c>
      <c r="L26" s="2" t="s">
        <v>44</v>
      </c>
      <c r="M26" s="2" t="s">
        <v>44</v>
      </c>
      <c r="N26" s="2">
        <v>3567000</v>
      </c>
      <c r="O26" s="2">
        <v>8120000</v>
      </c>
      <c r="P26" s="2"/>
    </row>
    <row r="27" spans="1:16" x14ac:dyDescent="0.25">
      <c r="A27" s="2">
        <v>2021</v>
      </c>
      <c r="B27" s="2">
        <v>700</v>
      </c>
      <c r="C27" s="2">
        <v>0.68600000000000005</v>
      </c>
      <c r="D27" s="2"/>
      <c r="E27" s="2">
        <v>15600000</v>
      </c>
      <c r="F27" s="2">
        <v>22300</v>
      </c>
      <c r="G27" s="2" t="s">
        <v>44</v>
      </c>
      <c r="H27" s="2" t="s">
        <v>44</v>
      </c>
      <c r="I27" s="2" t="s">
        <v>44</v>
      </c>
      <c r="J27" s="2">
        <v>1250000</v>
      </c>
      <c r="K27" s="2" t="s">
        <v>44</v>
      </c>
      <c r="L27" s="2" t="s">
        <v>44</v>
      </c>
      <c r="M27" s="2" t="s">
        <v>44</v>
      </c>
      <c r="N27" s="2">
        <v>9845000</v>
      </c>
      <c r="O27" s="2">
        <v>14350000</v>
      </c>
      <c r="P27" s="2"/>
    </row>
    <row r="28" spans="1:16" x14ac:dyDescent="0.25">
      <c r="A28" s="2">
        <v>2022</v>
      </c>
      <c r="B28" s="2">
        <v>700</v>
      </c>
      <c r="C28" s="2">
        <v>0.63600000000000001</v>
      </c>
      <c r="D28" s="2"/>
      <c r="E28" s="2">
        <v>11700000</v>
      </c>
      <c r="F28" s="2">
        <v>16700</v>
      </c>
      <c r="G28" s="2" t="s">
        <v>44</v>
      </c>
      <c r="H28" s="2" t="s">
        <v>44</v>
      </c>
      <c r="I28" s="2" t="s">
        <v>44</v>
      </c>
      <c r="J28" s="2">
        <v>1870000</v>
      </c>
      <c r="K28" s="2" t="s">
        <v>44</v>
      </c>
      <c r="L28" s="2" t="s">
        <v>44</v>
      </c>
      <c r="M28" s="2" t="s">
        <v>44</v>
      </c>
      <c r="N28" s="2">
        <v>6252000</v>
      </c>
      <c r="O28" s="2">
        <v>9830000</v>
      </c>
      <c r="P28" s="2"/>
    </row>
    <row r="29" spans="1:16" x14ac:dyDescent="0.25">
      <c r="A29" s="2">
        <v>2023</v>
      </c>
      <c r="B29" s="2">
        <v>650</v>
      </c>
      <c r="C29" s="2">
        <v>0.67900000000000005</v>
      </c>
      <c r="D29" s="2"/>
      <c r="E29" s="2">
        <v>10250000</v>
      </c>
      <c r="F29" s="2">
        <v>15800</v>
      </c>
      <c r="G29" s="2" t="s">
        <v>44</v>
      </c>
      <c r="H29" s="2" t="s">
        <v>44</v>
      </c>
      <c r="I29" s="2" t="s">
        <v>44</v>
      </c>
      <c r="J29" s="2">
        <v>710000</v>
      </c>
      <c r="K29" s="2" t="s">
        <v>44</v>
      </c>
      <c r="L29" s="2" t="s">
        <v>44</v>
      </c>
      <c r="M29" s="2" t="s">
        <v>44</v>
      </c>
      <c r="N29" s="2">
        <v>6477000</v>
      </c>
      <c r="O29" s="2">
        <v>9540000</v>
      </c>
      <c r="P29" s="2"/>
    </row>
    <row r="30" spans="1:16" x14ac:dyDescent="0.25">
      <c r="A30" s="2">
        <v>2024</v>
      </c>
      <c r="B30" s="2">
        <v>640</v>
      </c>
      <c r="C30" s="2">
        <v>0.64500000000000002</v>
      </c>
      <c r="D30" s="2"/>
      <c r="E30" s="2">
        <v>11000000</v>
      </c>
      <c r="F30" s="2">
        <v>17200</v>
      </c>
      <c r="G30" s="2" t="s">
        <v>44</v>
      </c>
      <c r="H30" s="2" t="s">
        <v>44</v>
      </c>
      <c r="I30" s="2" t="s">
        <v>44</v>
      </c>
      <c r="J30" s="2">
        <v>550000</v>
      </c>
      <c r="K30" s="2" t="s">
        <v>44</v>
      </c>
      <c r="L30" s="2" t="s">
        <v>44</v>
      </c>
      <c r="M30" s="2" t="s">
        <v>44</v>
      </c>
      <c r="N30" s="2">
        <v>6743000</v>
      </c>
      <c r="O30" s="2">
        <v>10450000</v>
      </c>
      <c r="P30" s="2"/>
    </row>
  </sheetData>
  <pageMargins left="0.75" right="0.75" top="1" bottom="1" header="0.511811023622047" footer="0.511811023622047"/>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1"/>
  <sheetViews>
    <sheetView zoomScaleNormal="100" workbookViewId="0">
      <pane ySplit="1" topLeftCell="A2" activePane="bottomLeft" state="frozen"/>
      <selection pane="bottomLeft" activeCell="C25" sqref="C25"/>
    </sheetView>
  </sheetViews>
  <sheetFormatPr defaultColWidth="8.7109375" defaultRowHeight="15" x14ac:dyDescent="0.25"/>
  <cols>
    <col min="1" max="1" width="8" customWidth="1"/>
    <col min="2" max="2" width="50" customWidth="1"/>
    <col min="3" max="3" width="40" customWidth="1"/>
    <col min="4" max="5" width="50" customWidth="1"/>
  </cols>
  <sheetData>
    <row r="1" spans="1:5" ht="25.5" x14ac:dyDescent="0.25">
      <c r="A1" s="1" t="s">
        <v>27</v>
      </c>
      <c r="B1" s="1" t="s">
        <v>194</v>
      </c>
      <c r="C1" s="1" t="s">
        <v>195</v>
      </c>
      <c r="D1" s="1" t="s">
        <v>196</v>
      </c>
      <c r="E1" s="1" t="s">
        <v>197</v>
      </c>
    </row>
    <row r="2" spans="1:5" x14ac:dyDescent="0.25">
      <c r="A2" s="2">
        <v>1997</v>
      </c>
      <c r="B2" s="2">
        <v>283</v>
      </c>
      <c r="C2" s="2">
        <v>91721000</v>
      </c>
      <c r="D2" s="2"/>
      <c r="E2" s="2"/>
    </row>
    <row r="3" spans="1:5" x14ac:dyDescent="0.25">
      <c r="A3" s="2">
        <v>1998</v>
      </c>
      <c r="B3" s="2">
        <v>279</v>
      </c>
      <c r="C3" s="2">
        <v>92776000</v>
      </c>
      <c r="D3" s="2"/>
      <c r="E3" s="2"/>
    </row>
    <row r="4" spans="1:5" x14ac:dyDescent="0.25">
      <c r="A4" s="2">
        <v>1999</v>
      </c>
      <c r="B4" s="2">
        <v>288</v>
      </c>
      <c r="C4" s="2">
        <v>101448000</v>
      </c>
      <c r="D4" s="2"/>
      <c r="E4" s="2"/>
    </row>
    <row r="5" spans="1:5" x14ac:dyDescent="0.25">
      <c r="A5" s="2">
        <v>2000</v>
      </c>
      <c r="B5" s="2">
        <v>287</v>
      </c>
      <c r="C5" s="2">
        <v>101530000</v>
      </c>
      <c r="D5" s="2"/>
      <c r="E5" s="2"/>
    </row>
    <row r="6" spans="1:5" x14ac:dyDescent="0.25">
      <c r="A6" s="2">
        <v>2001</v>
      </c>
      <c r="B6" s="2">
        <v>298</v>
      </c>
      <c r="C6" s="2">
        <v>96337000</v>
      </c>
      <c r="D6" s="2"/>
      <c r="E6" s="2"/>
    </row>
    <row r="7" spans="1:5" x14ac:dyDescent="0.25">
      <c r="A7" s="2">
        <v>2002</v>
      </c>
      <c r="B7" s="2">
        <v>314</v>
      </c>
      <c r="C7" s="2">
        <v>100616000</v>
      </c>
      <c r="D7" s="2">
        <v>624</v>
      </c>
      <c r="E7" s="2">
        <v>136</v>
      </c>
    </row>
    <row r="8" spans="1:5" x14ac:dyDescent="0.25">
      <c r="A8" s="2">
        <v>2003</v>
      </c>
      <c r="B8" s="2">
        <v>338</v>
      </c>
      <c r="C8" s="2"/>
      <c r="D8" s="2">
        <v>604</v>
      </c>
      <c r="E8" s="2">
        <v>135</v>
      </c>
    </row>
    <row r="9" spans="1:5" x14ac:dyDescent="0.25">
      <c r="A9" s="2">
        <v>2004</v>
      </c>
      <c r="B9" s="2">
        <v>378</v>
      </c>
      <c r="C9" s="2"/>
      <c r="D9" s="2">
        <v>634</v>
      </c>
      <c r="E9" s="2">
        <v>148</v>
      </c>
    </row>
    <row r="10" spans="1:5" x14ac:dyDescent="0.25">
      <c r="A10" s="2">
        <v>2005</v>
      </c>
      <c r="B10" s="2">
        <v>374</v>
      </c>
      <c r="C10" s="2"/>
      <c r="D10" s="2">
        <v>600</v>
      </c>
      <c r="E10" s="2">
        <v>148</v>
      </c>
    </row>
    <row r="11" spans="1:5" x14ac:dyDescent="0.25">
      <c r="A11" s="2">
        <v>2006</v>
      </c>
      <c r="B11" s="2">
        <v>398</v>
      </c>
      <c r="C11" s="2"/>
      <c r="D11" s="2">
        <v>630</v>
      </c>
      <c r="E11" s="2">
        <v>148</v>
      </c>
    </row>
  </sheetData>
  <pageMargins left="0.75" right="0.75" top="1" bottom="1" header="0.511811023622047" footer="0.511811023622047"/>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84"/>
  <sheetViews>
    <sheetView zoomScaleNormal="100" workbookViewId="0">
      <pane ySplit="1" topLeftCell="A74" activePane="bottomLeft" state="frozen"/>
      <selection pane="bottomLeft"/>
    </sheetView>
  </sheetViews>
  <sheetFormatPr defaultColWidth="8.7109375" defaultRowHeight="15" x14ac:dyDescent="0.25"/>
  <cols>
    <col min="1" max="1" width="8" customWidth="1"/>
    <col min="2" max="2" width="49" customWidth="1"/>
    <col min="3" max="3" width="35" customWidth="1"/>
    <col min="4" max="4" width="48" customWidth="1"/>
    <col min="5" max="5" width="50" customWidth="1"/>
    <col min="6" max="6" width="43" customWidth="1"/>
    <col min="7" max="10" width="50" customWidth="1"/>
    <col min="11" max="11" width="36" customWidth="1"/>
    <col min="12" max="12" width="50" customWidth="1"/>
    <col min="13" max="13" width="46" customWidth="1"/>
    <col min="14" max="14" width="49" customWidth="1"/>
    <col min="15" max="15" width="45" customWidth="1"/>
    <col min="16" max="16" width="50" customWidth="1"/>
  </cols>
  <sheetData>
    <row r="1" spans="1:16" ht="25.5" x14ac:dyDescent="0.25">
      <c r="A1" s="1" t="s">
        <v>27</v>
      </c>
      <c r="B1" s="1" t="s">
        <v>198</v>
      </c>
      <c r="C1" s="1" t="s">
        <v>199</v>
      </c>
      <c r="D1" s="1" t="s">
        <v>200</v>
      </c>
      <c r="E1" s="1" t="s">
        <v>201</v>
      </c>
      <c r="F1" s="1" t="s">
        <v>202</v>
      </c>
      <c r="G1" s="1" t="s">
        <v>203</v>
      </c>
      <c r="H1" s="1" t="s">
        <v>204</v>
      </c>
      <c r="I1" s="1" t="s">
        <v>205</v>
      </c>
      <c r="J1" s="1" t="s">
        <v>206</v>
      </c>
      <c r="K1" s="1" t="s">
        <v>207</v>
      </c>
      <c r="L1" s="1" t="s">
        <v>208</v>
      </c>
      <c r="M1" s="1" t="s">
        <v>209</v>
      </c>
      <c r="N1" s="1" t="s">
        <v>210</v>
      </c>
      <c r="O1" s="1" t="s">
        <v>211</v>
      </c>
      <c r="P1" s="1" t="s">
        <v>212</v>
      </c>
    </row>
    <row r="2" spans="1:16" x14ac:dyDescent="0.25">
      <c r="A2" s="2">
        <v>1934</v>
      </c>
      <c r="B2" s="2"/>
      <c r="C2" s="2"/>
      <c r="D2" s="2"/>
      <c r="E2" s="2"/>
      <c r="F2" s="2">
        <v>134300</v>
      </c>
      <c r="G2" s="2"/>
      <c r="H2" s="2"/>
      <c r="I2" s="2">
        <v>7992000</v>
      </c>
      <c r="J2" s="2">
        <v>59.5</v>
      </c>
      <c r="K2" s="2">
        <v>134300</v>
      </c>
      <c r="L2" s="2"/>
      <c r="M2" s="2"/>
      <c r="N2" s="2">
        <v>7992000</v>
      </c>
      <c r="O2" s="2"/>
      <c r="P2" s="2">
        <v>59.5</v>
      </c>
    </row>
    <row r="3" spans="1:16" x14ac:dyDescent="0.25">
      <c r="A3" s="2">
        <v>1935</v>
      </c>
      <c r="B3" s="2"/>
      <c r="C3" s="2"/>
      <c r="D3" s="2"/>
      <c r="E3" s="2"/>
      <c r="F3" s="2">
        <v>126100</v>
      </c>
      <c r="G3" s="2"/>
      <c r="H3" s="2"/>
      <c r="I3" s="2">
        <v>8555000</v>
      </c>
      <c r="J3" s="2">
        <v>67.8</v>
      </c>
      <c r="K3" s="2">
        <v>126100</v>
      </c>
      <c r="L3" s="2"/>
      <c r="M3" s="2"/>
      <c r="N3" s="2">
        <v>8555000</v>
      </c>
      <c r="O3" s="2"/>
      <c r="P3" s="2">
        <v>67.8</v>
      </c>
    </row>
    <row r="4" spans="1:16" x14ac:dyDescent="0.25">
      <c r="A4" s="2">
        <v>1936</v>
      </c>
      <c r="B4" s="2"/>
      <c r="C4" s="2"/>
      <c r="D4" s="2"/>
      <c r="E4" s="2"/>
      <c r="F4" s="2">
        <v>130800</v>
      </c>
      <c r="G4" s="2"/>
      <c r="H4" s="2"/>
      <c r="I4" s="2">
        <v>9170000</v>
      </c>
      <c r="J4" s="2">
        <v>70.099999999999994</v>
      </c>
      <c r="K4" s="2">
        <v>130800</v>
      </c>
      <c r="L4" s="2"/>
      <c r="M4" s="2"/>
      <c r="N4" s="2">
        <v>9170000</v>
      </c>
      <c r="O4" s="2"/>
      <c r="P4" s="2">
        <v>70.099999999999994</v>
      </c>
    </row>
    <row r="5" spans="1:16" x14ac:dyDescent="0.25">
      <c r="A5" s="2">
        <v>1937</v>
      </c>
      <c r="B5" s="2"/>
      <c r="C5" s="2"/>
      <c r="D5" s="2"/>
      <c r="E5" s="2"/>
      <c r="F5" s="2">
        <v>126700</v>
      </c>
      <c r="G5" s="2"/>
      <c r="H5" s="2"/>
      <c r="I5" s="2">
        <v>8803000</v>
      </c>
      <c r="J5" s="2">
        <v>69.5</v>
      </c>
      <c r="K5" s="2">
        <v>126700</v>
      </c>
      <c r="L5" s="2"/>
      <c r="M5" s="2"/>
      <c r="N5" s="2">
        <v>8803000</v>
      </c>
      <c r="O5" s="2"/>
      <c r="P5" s="2">
        <v>69.5</v>
      </c>
    </row>
    <row r="6" spans="1:16" x14ac:dyDescent="0.25">
      <c r="A6" s="2">
        <v>1938</v>
      </c>
      <c r="B6" s="2"/>
      <c r="C6" s="2"/>
      <c r="D6" s="2"/>
      <c r="E6" s="2"/>
      <c r="F6" s="2">
        <v>136000</v>
      </c>
      <c r="G6" s="2"/>
      <c r="H6" s="2"/>
      <c r="I6" s="2">
        <v>8835000</v>
      </c>
      <c r="J6" s="2">
        <v>65</v>
      </c>
      <c r="K6" s="2">
        <v>136000</v>
      </c>
      <c r="L6" s="2"/>
      <c r="M6" s="2"/>
      <c r="N6" s="2">
        <v>8835000</v>
      </c>
      <c r="O6" s="2"/>
      <c r="P6" s="2">
        <v>65</v>
      </c>
    </row>
    <row r="7" spans="1:16" x14ac:dyDescent="0.25">
      <c r="A7" s="2">
        <v>1939</v>
      </c>
      <c r="B7" s="2"/>
      <c r="C7" s="2"/>
      <c r="D7" s="2"/>
      <c r="E7" s="2"/>
      <c r="F7" s="2">
        <v>138400</v>
      </c>
      <c r="G7" s="2"/>
      <c r="H7" s="2"/>
      <c r="I7" s="2">
        <v>8610000</v>
      </c>
      <c r="J7" s="2">
        <v>62.2</v>
      </c>
      <c r="K7" s="2">
        <v>138400</v>
      </c>
      <c r="L7" s="2"/>
      <c r="M7" s="2"/>
      <c r="N7" s="2">
        <v>8610000</v>
      </c>
      <c r="O7" s="2"/>
      <c r="P7" s="2">
        <v>62.2</v>
      </c>
    </row>
    <row r="8" spans="1:16" x14ac:dyDescent="0.25">
      <c r="A8" s="2">
        <v>1940</v>
      </c>
      <c r="B8" s="2"/>
      <c r="C8" s="2"/>
      <c r="D8" s="2"/>
      <c r="E8" s="2"/>
      <c r="F8" s="2">
        <v>136400</v>
      </c>
      <c r="G8" s="2"/>
      <c r="H8" s="2"/>
      <c r="I8" s="2">
        <v>8557000</v>
      </c>
      <c r="J8" s="2">
        <v>62.7</v>
      </c>
      <c r="K8" s="2">
        <v>136400</v>
      </c>
      <c r="L8" s="2"/>
      <c r="M8" s="2"/>
      <c r="N8" s="2">
        <v>8557000</v>
      </c>
      <c r="O8" s="2"/>
      <c r="P8" s="2">
        <v>62.7</v>
      </c>
    </row>
    <row r="9" spans="1:16" x14ac:dyDescent="0.25">
      <c r="A9" s="2">
        <v>1941</v>
      </c>
      <c r="B9" s="2"/>
      <c r="C9" s="2"/>
      <c r="D9" s="2"/>
      <c r="E9" s="2"/>
      <c r="F9" s="2">
        <v>130800</v>
      </c>
      <c r="G9" s="2"/>
      <c r="H9" s="2"/>
      <c r="I9" s="2">
        <v>8560000</v>
      </c>
      <c r="J9" s="2">
        <v>65.400000000000006</v>
      </c>
      <c r="K9" s="2">
        <v>130800</v>
      </c>
      <c r="L9" s="2"/>
      <c r="M9" s="2"/>
      <c r="N9" s="2">
        <v>8560000</v>
      </c>
      <c r="O9" s="2"/>
      <c r="P9" s="2">
        <v>65.400000000000006</v>
      </c>
    </row>
    <row r="10" spans="1:16" x14ac:dyDescent="0.25">
      <c r="A10" s="2">
        <v>1942</v>
      </c>
      <c r="B10" s="2"/>
      <c r="C10" s="2"/>
      <c r="D10" s="2"/>
      <c r="E10" s="2"/>
      <c r="F10" s="2">
        <v>114700</v>
      </c>
      <c r="G10" s="2"/>
      <c r="H10" s="2"/>
      <c r="I10" s="2">
        <v>7918000</v>
      </c>
      <c r="J10" s="2">
        <v>69</v>
      </c>
      <c r="K10" s="2">
        <v>114700</v>
      </c>
      <c r="L10" s="2"/>
      <c r="M10" s="2"/>
      <c r="N10" s="2">
        <v>7918000</v>
      </c>
      <c r="O10" s="2"/>
      <c r="P10" s="2">
        <v>69</v>
      </c>
    </row>
    <row r="11" spans="1:16" x14ac:dyDescent="0.25">
      <c r="A11" s="2">
        <v>1943</v>
      </c>
      <c r="B11" s="2"/>
      <c r="C11" s="2"/>
      <c r="D11" s="2"/>
      <c r="E11" s="2"/>
      <c r="F11" s="2">
        <v>113800</v>
      </c>
      <c r="G11" s="2"/>
      <c r="H11" s="2"/>
      <c r="I11" s="2">
        <v>8185000</v>
      </c>
      <c r="J11" s="2">
        <v>71.900000000000006</v>
      </c>
      <c r="K11" s="2">
        <v>113800</v>
      </c>
      <c r="L11" s="2"/>
      <c r="M11" s="2"/>
      <c r="N11" s="2">
        <v>8185000</v>
      </c>
      <c r="O11" s="2"/>
      <c r="P11" s="2">
        <v>71.900000000000006</v>
      </c>
    </row>
    <row r="12" spans="1:16" x14ac:dyDescent="0.25">
      <c r="A12" s="2">
        <v>1944</v>
      </c>
      <c r="B12" s="2"/>
      <c r="C12" s="2"/>
      <c r="D12" s="2"/>
      <c r="E12" s="2"/>
      <c r="F12" s="2">
        <v>109500</v>
      </c>
      <c r="G12" s="2"/>
      <c r="H12" s="2"/>
      <c r="I12" s="2">
        <v>7832000</v>
      </c>
      <c r="J12" s="2">
        <v>71.5</v>
      </c>
      <c r="K12" s="2">
        <v>109500</v>
      </c>
      <c r="L12" s="2"/>
      <c r="M12" s="2"/>
      <c r="N12" s="2">
        <v>7832000</v>
      </c>
      <c r="O12" s="2"/>
      <c r="P12" s="2">
        <v>71.5</v>
      </c>
    </row>
    <row r="13" spans="1:16" x14ac:dyDescent="0.25">
      <c r="A13" s="2">
        <v>1945</v>
      </c>
      <c r="B13" s="2"/>
      <c r="C13" s="2"/>
      <c r="D13" s="2"/>
      <c r="E13" s="2"/>
      <c r="F13" s="2">
        <v>103200</v>
      </c>
      <c r="G13" s="2"/>
      <c r="H13" s="2"/>
      <c r="I13" s="2">
        <v>7371000</v>
      </c>
      <c r="J13" s="2">
        <v>71.400000000000006</v>
      </c>
      <c r="K13" s="2">
        <v>103200</v>
      </c>
      <c r="L13" s="2"/>
      <c r="M13" s="2"/>
      <c r="N13" s="2">
        <v>7371000</v>
      </c>
      <c r="O13" s="2"/>
      <c r="P13" s="2">
        <v>71.400000000000006</v>
      </c>
    </row>
    <row r="14" spans="1:16" x14ac:dyDescent="0.25">
      <c r="A14" s="2">
        <v>1946</v>
      </c>
      <c r="B14" s="2"/>
      <c r="C14" s="2"/>
      <c r="D14" s="2"/>
      <c r="E14" s="2"/>
      <c r="F14" s="2">
        <v>84400</v>
      </c>
      <c r="G14" s="2"/>
      <c r="H14" s="2"/>
      <c r="I14" s="2">
        <v>6002000</v>
      </c>
      <c r="J14" s="2">
        <v>71.099999999999994</v>
      </c>
      <c r="K14" s="2">
        <v>84400</v>
      </c>
      <c r="L14" s="2"/>
      <c r="M14" s="2"/>
      <c r="N14" s="2">
        <v>6002000</v>
      </c>
      <c r="O14" s="2"/>
      <c r="P14" s="2">
        <v>71.099999999999994</v>
      </c>
    </row>
    <row r="15" spans="1:16" x14ac:dyDescent="0.25">
      <c r="A15" s="2">
        <v>1947</v>
      </c>
      <c r="B15" s="2"/>
      <c r="C15" s="2"/>
      <c r="D15" s="2"/>
      <c r="E15" s="2"/>
      <c r="F15" s="2">
        <v>113000</v>
      </c>
      <c r="G15" s="2"/>
      <c r="H15" s="2"/>
      <c r="I15" s="2">
        <v>7942000</v>
      </c>
      <c r="J15" s="2">
        <v>70.3</v>
      </c>
      <c r="K15" s="2">
        <v>113000</v>
      </c>
      <c r="L15" s="2"/>
      <c r="M15" s="2"/>
      <c r="N15" s="2">
        <v>7942000</v>
      </c>
      <c r="O15" s="2"/>
      <c r="P15" s="2">
        <v>70.3</v>
      </c>
    </row>
    <row r="16" spans="1:16" x14ac:dyDescent="0.25">
      <c r="A16" s="2">
        <v>1948</v>
      </c>
      <c r="B16" s="2"/>
      <c r="C16" s="2"/>
      <c r="D16" s="2"/>
      <c r="E16" s="2"/>
      <c r="F16" s="2">
        <v>100000</v>
      </c>
      <c r="G16" s="2"/>
      <c r="H16" s="2"/>
      <c r="I16" s="2">
        <v>7543000</v>
      </c>
      <c r="J16" s="2">
        <v>75.400000000000006</v>
      </c>
      <c r="K16" s="2">
        <v>100000</v>
      </c>
      <c r="L16" s="2"/>
      <c r="M16" s="2"/>
      <c r="N16" s="2">
        <v>7543000</v>
      </c>
      <c r="O16" s="2"/>
      <c r="P16" s="2">
        <v>75.400000000000006</v>
      </c>
    </row>
    <row r="17" spans="1:16" x14ac:dyDescent="0.25">
      <c r="A17" s="2">
        <v>1949</v>
      </c>
      <c r="B17" s="2"/>
      <c r="C17" s="2"/>
      <c r="D17" s="2"/>
      <c r="E17" s="2"/>
      <c r="F17" s="2">
        <v>108800</v>
      </c>
      <c r="G17" s="2"/>
      <c r="H17" s="2"/>
      <c r="I17" s="2">
        <v>8046000</v>
      </c>
      <c r="J17" s="2">
        <v>74</v>
      </c>
      <c r="K17" s="2">
        <v>108800</v>
      </c>
      <c r="L17" s="2"/>
      <c r="M17" s="2"/>
      <c r="N17" s="2">
        <v>8046000</v>
      </c>
      <c r="O17" s="2"/>
      <c r="P17" s="2">
        <v>74</v>
      </c>
    </row>
    <row r="18" spans="1:16" x14ac:dyDescent="0.25">
      <c r="A18" s="2">
        <v>1950</v>
      </c>
      <c r="B18" s="2"/>
      <c r="C18" s="2"/>
      <c r="D18" s="2"/>
      <c r="E18" s="2"/>
      <c r="F18" s="2">
        <v>109400</v>
      </c>
      <c r="G18" s="2"/>
      <c r="H18" s="2"/>
      <c r="I18" s="2">
        <v>8175000</v>
      </c>
      <c r="J18" s="2">
        <v>74.7</v>
      </c>
      <c r="K18" s="2">
        <v>109400</v>
      </c>
      <c r="L18" s="2"/>
      <c r="M18" s="2"/>
      <c r="N18" s="2">
        <v>8175000</v>
      </c>
      <c r="O18" s="2"/>
      <c r="P18" s="2">
        <v>74.7</v>
      </c>
    </row>
    <row r="19" spans="1:16" x14ac:dyDescent="0.25">
      <c r="A19" s="2">
        <v>1951</v>
      </c>
      <c r="B19" s="2"/>
      <c r="C19" s="2"/>
      <c r="D19" s="2"/>
      <c r="E19" s="2"/>
      <c r="F19" s="2">
        <v>109500</v>
      </c>
      <c r="G19" s="2"/>
      <c r="H19" s="2"/>
      <c r="I19" s="2">
        <v>8477000</v>
      </c>
      <c r="J19" s="2">
        <v>77.400000000000006</v>
      </c>
      <c r="K19" s="2">
        <v>109500</v>
      </c>
      <c r="L19" s="2"/>
      <c r="M19" s="2"/>
      <c r="N19" s="2">
        <v>8477000</v>
      </c>
      <c r="O19" s="2"/>
      <c r="P19" s="2">
        <v>77.400000000000006</v>
      </c>
    </row>
    <row r="20" spans="1:16" x14ac:dyDescent="0.25">
      <c r="A20" s="2">
        <v>1952</v>
      </c>
      <c r="B20" s="2"/>
      <c r="C20" s="2"/>
      <c r="D20" s="2"/>
      <c r="E20" s="2"/>
      <c r="F20" s="2">
        <v>108100</v>
      </c>
      <c r="G20" s="2"/>
      <c r="H20" s="2"/>
      <c r="I20" s="2">
        <v>8694000</v>
      </c>
      <c r="J20" s="2">
        <v>80.400000000000006</v>
      </c>
      <c r="K20" s="2">
        <v>108100</v>
      </c>
      <c r="L20" s="2"/>
      <c r="M20" s="2"/>
      <c r="N20" s="2">
        <v>8694000</v>
      </c>
      <c r="O20" s="2"/>
      <c r="P20" s="2">
        <v>80.400000000000006</v>
      </c>
    </row>
    <row r="21" spans="1:16" x14ac:dyDescent="0.25">
      <c r="A21" s="2">
        <v>1953</v>
      </c>
      <c r="B21" s="2"/>
      <c r="C21" s="2"/>
      <c r="D21" s="2"/>
      <c r="E21" s="2"/>
      <c r="F21" s="2">
        <v>108300</v>
      </c>
      <c r="G21" s="2"/>
      <c r="H21" s="2"/>
      <c r="I21" s="2">
        <v>9004000</v>
      </c>
      <c r="J21" s="2">
        <v>83.1</v>
      </c>
      <c r="K21" s="2">
        <v>108300</v>
      </c>
      <c r="L21" s="2"/>
      <c r="M21" s="2"/>
      <c r="N21" s="2">
        <v>9004000</v>
      </c>
      <c r="O21" s="2"/>
      <c r="P21" s="2">
        <v>83.1</v>
      </c>
    </row>
    <row r="22" spans="1:16" x14ac:dyDescent="0.25">
      <c r="A22" s="2">
        <v>1954</v>
      </c>
      <c r="B22" s="2"/>
      <c r="C22" s="2"/>
      <c r="D22" s="2"/>
      <c r="E22" s="2"/>
      <c r="F22" s="2">
        <v>107500</v>
      </c>
      <c r="G22" s="2"/>
      <c r="H22" s="2"/>
      <c r="I22" s="2">
        <v>9432000</v>
      </c>
      <c r="J22" s="2">
        <v>87.7</v>
      </c>
      <c r="K22" s="2">
        <v>107500</v>
      </c>
      <c r="L22" s="2"/>
      <c r="M22" s="2"/>
      <c r="N22" s="2">
        <v>9432000</v>
      </c>
      <c r="O22" s="2"/>
      <c r="P22" s="2">
        <v>87.7</v>
      </c>
    </row>
    <row r="23" spans="1:16" x14ac:dyDescent="0.25">
      <c r="A23" s="2">
        <v>1955</v>
      </c>
      <c r="B23" s="2"/>
      <c r="C23" s="2"/>
      <c r="D23" s="2"/>
      <c r="E23" s="2"/>
      <c r="F23" s="2">
        <v>106200</v>
      </c>
      <c r="G23" s="2"/>
      <c r="H23" s="2"/>
      <c r="I23" s="2">
        <v>9868000</v>
      </c>
      <c r="J23" s="2">
        <v>92.9</v>
      </c>
      <c r="K23" s="2">
        <v>106200</v>
      </c>
      <c r="L23" s="2"/>
      <c r="M23" s="2"/>
      <c r="N23" s="2">
        <v>9868000</v>
      </c>
      <c r="O23" s="2"/>
      <c r="P23" s="2">
        <v>92.9</v>
      </c>
    </row>
    <row r="24" spans="1:16" x14ac:dyDescent="0.25">
      <c r="A24" s="2">
        <v>1956</v>
      </c>
      <c r="B24" s="2"/>
      <c r="C24" s="2"/>
      <c r="D24" s="2"/>
      <c r="E24" s="2"/>
      <c r="F24" s="2">
        <v>107000</v>
      </c>
      <c r="G24" s="2"/>
      <c r="H24" s="2"/>
      <c r="I24" s="2">
        <v>9910000</v>
      </c>
      <c r="J24" s="2">
        <v>92.6</v>
      </c>
      <c r="K24" s="2">
        <v>107000</v>
      </c>
      <c r="L24" s="2"/>
      <c r="M24" s="2"/>
      <c r="N24" s="2">
        <v>9910000</v>
      </c>
      <c r="O24" s="2"/>
      <c r="P24" s="2">
        <v>92.6</v>
      </c>
    </row>
    <row r="25" spans="1:16" x14ac:dyDescent="0.25">
      <c r="A25" s="2">
        <v>1957</v>
      </c>
      <c r="B25" s="2"/>
      <c r="C25" s="2"/>
      <c r="D25" s="2"/>
      <c r="E25" s="2"/>
      <c r="F25" s="2">
        <v>106700</v>
      </c>
      <c r="G25" s="2"/>
      <c r="H25" s="2"/>
      <c r="I25" s="2">
        <v>9448000</v>
      </c>
      <c r="J25" s="2">
        <v>88.5</v>
      </c>
      <c r="K25" s="2">
        <v>106700</v>
      </c>
      <c r="L25" s="2"/>
      <c r="M25" s="2"/>
      <c r="N25" s="2">
        <v>9448000</v>
      </c>
      <c r="O25" s="2"/>
      <c r="P25" s="2">
        <v>88.5</v>
      </c>
    </row>
    <row r="26" spans="1:16" x14ac:dyDescent="0.25">
      <c r="A26" s="2">
        <v>1958</v>
      </c>
      <c r="B26" s="2"/>
      <c r="C26" s="2"/>
      <c r="D26" s="2"/>
      <c r="E26" s="2"/>
      <c r="F26" s="2">
        <v>84100</v>
      </c>
      <c r="G26" s="2"/>
      <c r="H26" s="2"/>
      <c r="I26" s="2">
        <v>7553000</v>
      </c>
      <c r="J26" s="2">
        <v>89.8</v>
      </c>
      <c r="K26" s="2">
        <v>84100</v>
      </c>
      <c r="L26" s="2"/>
      <c r="M26" s="2"/>
      <c r="N26" s="2">
        <v>7553000</v>
      </c>
      <c r="O26" s="2"/>
      <c r="P26" s="2">
        <v>89.8</v>
      </c>
    </row>
    <row r="27" spans="1:16" x14ac:dyDescent="0.25">
      <c r="A27" s="2">
        <v>1959</v>
      </c>
      <c r="B27" s="2"/>
      <c r="C27" s="2">
        <v>3300</v>
      </c>
      <c r="D27" s="2">
        <v>131000</v>
      </c>
      <c r="E27" s="2">
        <v>39.700000000000003</v>
      </c>
      <c r="F27" s="2">
        <v>113700</v>
      </c>
      <c r="G27" s="2"/>
      <c r="H27" s="2"/>
      <c r="I27" s="2">
        <v>9547000</v>
      </c>
      <c r="J27" s="2">
        <v>84</v>
      </c>
      <c r="K27" s="2">
        <v>110400</v>
      </c>
      <c r="L27" s="2"/>
      <c r="M27" s="2"/>
      <c r="N27" s="2">
        <v>9416000</v>
      </c>
      <c r="O27" s="2"/>
      <c r="P27" s="2">
        <v>85.3</v>
      </c>
    </row>
    <row r="28" spans="1:16" x14ac:dyDescent="0.25">
      <c r="A28" s="2">
        <v>1960</v>
      </c>
      <c r="B28" s="2"/>
      <c r="C28" s="2">
        <v>3300</v>
      </c>
      <c r="D28" s="2">
        <v>135000</v>
      </c>
      <c r="E28" s="2">
        <v>40.9</v>
      </c>
      <c r="F28" s="2">
        <v>106900</v>
      </c>
      <c r="G28" s="2"/>
      <c r="H28" s="2"/>
      <c r="I28" s="2">
        <v>8748000</v>
      </c>
      <c r="J28" s="2">
        <v>81.8</v>
      </c>
      <c r="K28" s="2">
        <v>103600</v>
      </c>
      <c r="L28" s="2"/>
      <c r="M28" s="2"/>
      <c r="N28" s="2">
        <v>8613000</v>
      </c>
      <c r="O28" s="2"/>
      <c r="P28" s="2">
        <v>83.1</v>
      </c>
    </row>
    <row r="29" spans="1:16" x14ac:dyDescent="0.25">
      <c r="A29" s="2">
        <v>1961</v>
      </c>
      <c r="B29" s="2"/>
      <c r="C29" s="2">
        <v>3800</v>
      </c>
      <c r="D29" s="2">
        <v>151000</v>
      </c>
      <c r="E29" s="2">
        <v>39.700000000000003</v>
      </c>
      <c r="F29" s="2">
        <v>112100</v>
      </c>
      <c r="G29" s="2"/>
      <c r="H29" s="2"/>
      <c r="I29" s="2">
        <v>9746000</v>
      </c>
      <c r="J29" s="2">
        <v>86.9</v>
      </c>
      <c r="K29" s="2">
        <v>108300</v>
      </c>
      <c r="L29" s="2"/>
      <c r="M29" s="2"/>
      <c r="N29" s="2">
        <v>9595000</v>
      </c>
      <c r="O29" s="2"/>
      <c r="P29" s="2">
        <v>88.6</v>
      </c>
    </row>
    <row r="30" spans="1:16" x14ac:dyDescent="0.25">
      <c r="A30" s="2">
        <v>1962</v>
      </c>
      <c r="B30" s="2"/>
      <c r="C30" s="2">
        <v>3700</v>
      </c>
      <c r="D30" s="2">
        <v>151000</v>
      </c>
      <c r="E30" s="2">
        <v>40.799999999999997</v>
      </c>
      <c r="F30" s="2">
        <v>112300</v>
      </c>
      <c r="G30" s="2"/>
      <c r="H30" s="2"/>
      <c r="I30" s="2">
        <v>9964000</v>
      </c>
      <c r="J30" s="2">
        <v>88.7</v>
      </c>
      <c r="K30" s="2">
        <v>108600</v>
      </c>
      <c r="L30" s="2"/>
      <c r="M30" s="2"/>
      <c r="N30" s="2">
        <v>9813000</v>
      </c>
      <c r="O30" s="2"/>
      <c r="P30" s="2">
        <v>90.4</v>
      </c>
    </row>
    <row r="31" spans="1:16" x14ac:dyDescent="0.25">
      <c r="A31" s="2">
        <v>1963</v>
      </c>
      <c r="B31" s="2"/>
      <c r="C31" s="2">
        <v>4000</v>
      </c>
      <c r="D31" s="2">
        <v>168000</v>
      </c>
      <c r="E31" s="2">
        <v>42</v>
      </c>
      <c r="F31" s="2">
        <v>111400</v>
      </c>
      <c r="G31" s="2"/>
      <c r="H31" s="2"/>
      <c r="I31" s="2">
        <v>10202000</v>
      </c>
      <c r="J31" s="2">
        <v>91.6</v>
      </c>
      <c r="K31" s="2">
        <v>107400</v>
      </c>
      <c r="L31" s="2"/>
      <c r="M31" s="2"/>
      <c r="N31" s="2">
        <v>10034000</v>
      </c>
      <c r="O31" s="2"/>
      <c r="P31" s="2">
        <v>93.4</v>
      </c>
    </row>
    <row r="32" spans="1:16" x14ac:dyDescent="0.25">
      <c r="A32" s="2">
        <v>1964</v>
      </c>
      <c r="B32" s="2"/>
      <c r="C32" s="2">
        <v>4900</v>
      </c>
      <c r="D32" s="2">
        <v>198000</v>
      </c>
      <c r="E32" s="2">
        <v>40.4</v>
      </c>
      <c r="F32" s="2">
        <v>115700</v>
      </c>
      <c r="G32" s="2"/>
      <c r="H32" s="2"/>
      <c r="I32" s="2">
        <v>10693000</v>
      </c>
      <c r="J32" s="2">
        <v>92.4</v>
      </c>
      <c r="K32" s="2">
        <v>110800</v>
      </c>
      <c r="L32" s="2"/>
      <c r="M32" s="2"/>
      <c r="N32" s="2">
        <v>10495000</v>
      </c>
      <c r="O32" s="2"/>
      <c r="P32" s="2">
        <v>94.7</v>
      </c>
    </row>
    <row r="33" spans="1:16" x14ac:dyDescent="0.25">
      <c r="A33" s="2">
        <v>1965</v>
      </c>
      <c r="B33" s="2"/>
      <c r="C33" s="2">
        <v>4600</v>
      </c>
      <c r="D33" s="2">
        <v>180000</v>
      </c>
      <c r="E33" s="2">
        <v>39.1</v>
      </c>
      <c r="F33" s="2">
        <v>114200</v>
      </c>
      <c r="G33" s="2"/>
      <c r="H33" s="2"/>
      <c r="I33" s="2">
        <v>10918000</v>
      </c>
      <c r="J33" s="2">
        <v>95.6</v>
      </c>
      <c r="K33" s="2">
        <v>109600</v>
      </c>
      <c r="L33" s="2"/>
      <c r="M33" s="2"/>
      <c r="N33" s="2">
        <v>10738000</v>
      </c>
      <c r="O33" s="2"/>
      <c r="P33" s="2">
        <v>98</v>
      </c>
    </row>
    <row r="34" spans="1:16" x14ac:dyDescent="0.25">
      <c r="A34" s="2">
        <v>1966</v>
      </c>
      <c r="B34" s="2"/>
      <c r="C34" s="2">
        <v>4800</v>
      </c>
      <c r="D34" s="2">
        <v>180000</v>
      </c>
      <c r="E34" s="2">
        <v>37.5</v>
      </c>
      <c r="F34" s="2">
        <v>115800</v>
      </c>
      <c r="G34" s="2"/>
      <c r="H34" s="2"/>
      <c r="I34" s="2">
        <v>11150000</v>
      </c>
      <c r="J34" s="2">
        <v>96.3</v>
      </c>
      <c r="K34" s="2">
        <v>111000</v>
      </c>
      <c r="L34" s="2"/>
      <c r="M34" s="2"/>
      <c r="N34" s="2">
        <v>10970000</v>
      </c>
      <c r="O34" s="2"/>
      <c r="P34" s="2">
        <v>98.8</v>
      </c>
    </row>
    <row r="35" spans="1:16" x14ac:dyDescent="0.25">
      <c r="A35" s="2">
        <v>1967</v>
      </c>
      <c r="B35" s="2"/>
      <c r="C35" s="2">
        <v>5000</v>
      </c>
      <c r="D35" s="2">
        <v>185000</v>
      </c>
      <c r="E35" s="2">
        <v>37</v>
      </c>
      <c r="F35" s="2">
        <v>116800</v>
      </c>
      <c r="G35" s="2"/>
      <c r="H35" s="2"/>
      <c r="I35" s="2">
        <v>11231000</v>
      </c>
      <c r="J35" s="2">
        <v>96.2</v>
      </c>
      <c r="K35" s="2">
        <v>111800</v>
      </c>
      <c r="L35" s="2"/>
      <c r="M35" s="2"/>
      <c r="N35" s="2">
        <v>11046000</v>
      </c>
      <c r="O35" s="2"/>
      <c r="P35" s="2">
        <v>98.8</v>
      </c>
    </row>
    <row r="36" spans="1:16" x14ac:dyDescent="0.25">
      <c r="A36" s="2">
        <v>1968</v>
      </c>
      <c r="B36" s="2"/>
      <c r="C36" s="2">
        <v>5400</v>
      </c>
      <c r="D36" s="2">
        <v>177000</v>
      </c>
      <c r="E36" s="2">
        <v>32.799999999999997</v>
      </c>
      <c r="F36" s="2">
        <v>118900</v>
      </c>
      <c r="G36" s="2"/>
      <c r="H36" s="2"/>
      <c r="I36" s="2">
        <v>11457000</v>
      </c>
      <c r="J36" s="2">
        <v>96.4</v>
      </c>
      <c r="K36" s="2">
        <v>113500</v>
      </c>
      <c r="L36" s="2"/>
      <c r="M36" s="2"/>
      <c r="N36" s="2">
        <v>11280000</v>
      </c>
      <c r="O36" s="2"/>
      <c r="P36" s="2">
        <v>99.4</v>
      </c>
    </row>
    <row r="37" spans="1:16" x14ac:dyDescent="0.25">
      <c r="A37" s="2">
        <v>1969</v>
      </c>
      <c r="B37" s="2"/>
      <c r="C37" s="2">
        <v>5300</v>
      </c>
      <c r="D37" s="2">
        <v>175000</v>
      </c>
      <c r="E37" s="2">
        <v>33</v>
      </c>
      <c r="F37" s="2">
        <v>118500</v>
      </c>
      <c r="G37" s="2"/>
      <c r="H37" s="2"/>
      <c r="I37" s="2">
        <v>11014000</v>
      </c>
      <c r="J37" s="2">
        <v>92.9</v>
      </c>
      <c r="K37" s="2">
        <v>113200</v>
      </c>
      <c r="L37" s="2"/>
      <c r="M37" s="2"/>
      <c r="N37" s="2">
        <v>10839000</v>
      </c>
      <c r="O37" s="2"/>
      <c r="P37" s="2">
        <v>95.8</v>
      </c>
    </row>
    <row r="38" spans="1:16" x14ac:dyDescent="0.25">
      <c r="A38" s="2">
        <v>1970</v>
      </c>
      <c r="B38" s="2"/>
      <c r="C38" s="2">
        <v>5700</v>
      </c>
      <c r="D38" s="2">
        <v>186000</v>
      </c>
      <c r="E38" s="2">
        <v>32.6</v>
      </c>
      <c r="F38" s="2">
        <v>119500</v>
      </c>
      <c r="G38" s="2"/>
      <c r="H38" s="2"/>
      <c r="I38" s="2">
        <v>10643000</v>
      </c>
      <c r="J38" s="2">
        <v>89.1</v>
      </c>
      <c r="K38" s="2">
        <v>113800</v>
      </c>
      <c r="L38" s="2"/>
      <c r="M38" s="2"/>
      <c r="N38" s="2">
        <v>10457000</v>
      </c>
      <c r="O38" s="2"/>
      <c r="P38" s="2">
        <v>91.9</v>
      </c>
    </row>
    <row r="39" spans="1:16" x14ac:dyDescent="0.25">
      <c r="A39" s="2">
        <v>1971</v>
      </c>
      <c r="B39" s="2"/>
      <c r="C39" s="2">
        <v>6700</v>
      </c>
      <c r="D39" s="2">
        <v>185000</v>
      </c>
      <c r="E39" s="2">
        <v>27.6</v>
      </c>
      <c r="F39" s="2">
        <v>122500</v>
      </c>
      <c r="G39" s="2"/>
      <c r="H39" s="2"/>
      <c r="I39" s="2">
        <v>10870000</v>
      </c>
      <c r="J39" s="2">
        <v>88.7</v>
      </c>
      <c r="K39" s="2">
        <v>115800</v>
      </c>
      <c r="L39" s="2"/>
      <c r="M39" s="2"/>
      <c r="N39" s="2">
        <v>10685000</v>
      </c>
      <c r="O39" s="2"/>
      <c r="P39" s="2">
        <v>92.3</v>
      </c>
    </row>
    <row r="40" spans="1:16" x14ac:dyDescent="0.25">
      <c r="A40" s="2">
        <v>1972</v>
      </c>
      <c r="B40" s="2"/>
      <c r="C40" s="2">
        <v>6400</v>
      </c>
      <c r="D40" s="2">
        <v>177000</v>
      </c>
      <c r="E40" s="2">
        <v>27.7</v>
      </c>
      <c r="F40" s="2">
        <v>114900</v>
      </c>
      <c r="G40" s="2"/>
      <c r="H40" s="2"/>
      <c r="I40" s="2">
        <v>10106000</v>
      </c>
      <c r="J40" s="2">
        <v>88</v>
      </c>
      <c r="K40" s="2">
        <v>108500</v>
      </c>
      <c r="L40" s="2"/>
      <c r="M40" s="2"/>
      <c r="N40" s="2">
        <v>9929000</v>
      </c>
      <c r="O40" s="2"/>
      <c r="P40" s="2">
        <v>91.5</v>
      </c>
    </row>
    <row r="41" spans="1:16" x14ac:dyDescent="0.25">
      <c r="A41" s="2">
        <v>1973</v>
      </c>
      <c r="B41" s="2"/>
      <c r="C41" s="2">
        <v>7600</v>
      </c>
      <c r="D41" s="2">
        <v>185000</v>
      </c>
      <c r="E41" s="2">
        <v>24.3</v>
      </c>
      <c r="F41" s="2">
        <v>115800</v>
      </c>
      <c r="G41" s="2"/>
      <c r="H41" s="2"/>
      <c r="I41" s="2">
        <v>9830000</v>
      </c>
      <c r="J41" s="2">
        <v>84.9</v>
      </c>
      <c r="K41" s="2">
        <v>108200</v>
      </c>
      <c r="L41" s="2"/>
      <c r="M41" s="2"/>
      <c r="N41" s="2">
        <v>9645000</v>
      </c>
      <c r="O41" s="2"/>
      <c r="P41" s="2">
        <v>89.1</v>
      </c>
    </row>
    <row r="42" spans="1:16" x14ac:dyDescent="0.25">
      <c r="A42" s="2">
        <v>1974</v>
      </c>
      <c r="B42" s="2"/>
      <c r="C42" s="2">
        <v>5500</v>
      </c>
      <c r="D42" s="2">
        <v>161000</v>
      </c>
      <c r="E42" s="2">
        <v>29.3</v>
      </c>
      <c r="F42" s="2">
        <v>101300</v>
      </c>
      <c r="G42" s="2"/>
      <c r="H42" s="2"/>
      <c r="I42" s="2">
        <v>9242000</v>
      </c>
      <c r="J42" s="2">
        <v>91.2</v>
      </c>
      <c r="K42" s="2">
        <v>95800</v>
      </c>
      <c r="L42" s="2"/>
      <c r="M42" s="2"/>
      <c r="N42" s="2">
        <v>9081000</v>
      </c>
      <c r="O42" s="2"/>
      <c r="P42" s="2">
        <v>94.8</v>
      </c>
    </row>
    <row r="43" spans="1:16" x14ac:dyDescent="0.25">
      <c r="A43" s="2">
        <v>1975</v>
      </c>
      <c r="B43" s="2"/>
      <c r="C43" s="2">
        <v>6400</v>
      </c>
      <c r="D43" s="2">
        <v>181000</v>
      </c>
      <c r="E43" s="2">
        <v>28.3</v>
      </c>
      <c r="F43" s="2">
        <v>111500</v>
      </c>
      <c r="G43" s="2"/>
      <c r="H43" s="2"/>
      <c r="I43" s="2">
        <v>9666000</v>
      </c>
      <c r="J43" s="2">
        <v>86.7</v>
      </c>
      <c r="K43" s="2">
        <v>105100</v>
      </c>
      <c r="L43" s="2"/>
      <c r="M43" s="2"/>
      <c r="N43" s="2">
        <v>9485000</v>
      </c>
      <c r="O43" s="2">
        <v>8.76</v>
      </c>
      <c r="P43" s="2">
        <v>90.2</v>
      </c>
    </row>
    <row r="44" spans="1:16" x14ac:dyDescent="0.25">
      <c r="A44" s="2">
        <v>1976</v>
      </c>
      <c r="B44" s="2"/>
      <c r="C44" s="2">
        <v>6800</v>
      </c>
      <c r="D44" s="2">
        <v>189000</v>
      </c>
      <c r="E44" s="2">
        <v>27.8</v>
      </c>
      <c r="F44" s="2">
        <v>106700</v>
      </c>
      <c r="G44" s="2"/>
      <c r="H44" s="2"/>
      <c r="I44" s="2">
        <v>9362000</v>
      </c>
      <c r="J44" s="2">
        <v>87.7</v>
      </c>
      <c r="K44" s="2">
        <v>99900</v>
      </c>
      <c r="L44" s="2"/>
      <c r="M44" s="2"/>
      <c r="N44" s="2">
        <v>9173000</v>
      </c>
      <c r="O44" s="2"/>
      <c r="P44" s="2">
        <v>91.8</v>
      </c>
    </row>
    <row r="45" spans="1:16" x14ac:dyDescent="0.25">
      <c r="A45" s="2">
        <v>1977</v>
      </c>
      <c r="B45" s="2"/>
      <c r="C45" s="2">
        <v>6700</v>
      </c>
      <c r="D45" s="2">
        <v>182000</v>
      </c>
      <c r="E45" s="2">
        <v>27.2</v>
      </c>
      <c r="F45" s="2">
        <v>103500</v>
      </c>
      <c r="G45" s="2"/>
      <c r="H45" s="2"/>
      <c r="I45" s="2">
        <v>9176000</v>
      </c>
      <c r="J45" s="2">
        <v>88.7</v>
      </c>
      <c r="K45" s="2">
        <v>22900</v>
      </c>
      <c r="L45" s="2"/>
      <c r="M45" s="2"/>
      <c r="N45" s="2">
        <v>3649000</v>
      </c>
      <c r="O45" s="2">
        <v>10.66</v>
      </c>
      <c r="P45" s="2">
        <v>87.4</v>
      </c>
    </row>
    <row r="46" spans="1:16" x14ac:dyDescent="0.25">
      <c r="A46" s="2">
        <v>1978</v>
      </c>
      <c r="B46" s="2"/>
      <c r="C46" s="2">
        <v>6500</v>
      </c>
      <c r="D46" s="2">
        <v>198000</v>
      </c>
      <c r="E46" s="2">
        <v>30.5</v>
      </c>
      <c r="F46" s="2">
        <v>105900</v>
      </c>
      <c r="G46" s="2"/>
      <c r="H46" s="2">
        <v>186382000</v>
      </c>
      <c r="I46" s="2">
        <v>9461000</v>
      </c>
      <c r="J46" s="2">
        <v>89.3</v>
      </c>
      <c r="K46" s="2">
        <v>38400</v>
      </c>
      <c r="L46" s="2">
        <v>19.7</v>
      </c>
      <c r="M46" s="2">
        <v>182481000</v>
      </c>
      <c r="N46" s="2">
        <v>1915000</v>
      </c>
      <c r="O46" s="2">
        <v>11.11</v>
      </c>
      <c r="P46" s="2">
        <v>93.2</v>
      </c>
    </row>
    <row r="47" spans="1:16" x14ac:dyDescent="0.25">
      <c r="A47" s="2">
        <v>1979</v>
      </c>
      <c r="B47" s="2"/>
      <c r="C47" s="2">
        <v>7300</v>
      </c>
      <c r="D47" s="2">
        <v>227000</v>
      </c>
      <c r="E47" s="2">
        <v>31.1</v>
      </c>
      <c r="F47" s="2">
        <v>107900</v>
      </c>
      <c r="G47" s="2"/>
      <c r="H47" s="2">
        <v>222813000</v>
      </c>
      <c r="I47" s="2">
        <v>9859000</v>
      </c>
      <c r="J47" s="2">
        <v>91.4</v>
      </c>
      <c r="K47" s="2">
        <v>100600</v>
      </c>
      <c r="L47" s="2">
        <v>22.6</v>
      </c>
      <c r="M47" s="2">
        <v>217683000</v>
      </c>
      <c r="N47" s="2">
        <v>1992000</v>
      </c>
      <c r="O47" s="2">
        <v>11.98</v>
      </c>
      <c r="P47" s="2">
        <v>87.9</v>
      </c>
    </row>
    <row r="48" spans="1:16" x14ac:dyDescent="0.25">
      <c r="A48" s="2">
        <v>1980</v>
      </c>
      <c r="B48" s="2"/>
      <c r="C48" s="2">
        <v>7100</v>
      </c>
      <c r="D48" s="2">
        <v>232000</v>
      </c>
      <c r="E48" s="2">
        <v>32.700000000000003</v>
      </c>
      <c r="F48" s="2">
        <v>104500</v>
      </c>
      <c r="G48" s="2"/>
      <c r="H48" s="2">
        <v>394843000</v>
      </c>
      <c r="I48" s="2">
        <v>9446000</v>
      </c>
      <c r="J48" s="2">
        <v>90.4</v>
      </c>
      <c r="K48" s="2">
        <v>22500</v>
      </c>
      <c r="L48" s="2">
        <v>41.8</v>
      </c>
      <c r="M48" s="2">
        <v>385145000</v>
      </c>
      <c r="N48" s="2">
        <v>3718000</v>
      </c>
      <c r="O48" s="2">
        <v>9.8699999999999992</v>
      </c>
      <c r="P48" s="2">
        <v>101.2</v>
      </c>
    </row>
    <row r="49" spans="1:16" x14ac:dyDescent="0.25">
      <c r="A49" s="2">
        <v>1981</v>
      </c>
      <c r="B49" s="2"/>
      <c r="C49" s="2">
        <v>7200</v>
      </c>
      <c r="D49" s="2">
        <v>250000</v>
      </c>
      <c r="E49" s="2">
        <v>34.700000000000003</v>
      </c>
      <c r="F49" s="2">
        <v>104800</v>
      </c>
      <c r="G49" s="2"/>
      <c r="H49" s="2">
        <v>213404000</v>
      </c>
      <c r="I49" s="2">
        <v>9081000</v>
      </c>
      <c r="J49" s="2">
        <v>86.7</v>
      </c>
      <c r="K49" s="2">
        <v>38400</v>
      </c>
      <c r="L49" s="2">
        <v>23.5</v>
      </c>
      <c r="M49" s="2">
        <v>207529000</v>
      </c>
      <c r="N49" s="2">
        <v>2038000</v>
      </c>
      <c r="O49" s="2">
        <v>12.48</v>
      </c>
      <c r="P49" s="2">
        <v>89.7</v>
      </c>
    </row>
    <row r="50" spans="1:16" x14ac:dyDescent="0.25">
      <c r="A50" s="2">
        <v>1982</v>
      </c>
      <c r="B50" s="2"/>
      <c r="C50" s="2">
        <v>5400</v>
      </c>
      <c r="D50" s="2">
        <v>189000</v>
      </c>
      <c r="E50" s="2">
        <v>35</v>
      </c>
      <c r="F50" s="2">
        <v>94700</v>
      </c>
      <c r="G50" s="2"/>
      <c r="H50" s="2">
        <v>235721000</v>
      </c>
      <c r="I50" s="2">
        <v>8997000</v>
      </c>
      <c r="J50" s="2">
        <v>95</v>
      </c>
      <c r="K50" s="2">
        <v>20900</v>
      </c>
      <c r="L50" s="2">
        <v>26.2</v>
      </c>
      <c r="M50" s="2">
        <v>230770000</v>
      </c>
      <c r="N50" s="2">
        <v>1869000</v>
      </c>
      <c r="O50" s="2">
        <v>8.76</v>
      </c>
      <c r="P50" s="2">
        <v>98.6</v>
      </c>
    </row>
    <row r="51" spans="1:16" x14ac:dyDescent="0.25">
      <c r="A51" s="2">
        <v>1983</v>
      </c>
      <c r="B51" s="2"/>
      <c r="C51" s="2">
        <v>6500</v>
      </c>
      <c r="D51" s="2">
        <v>233000</v>
      </c>
      <c r="E51" s="2">
        <v>35.799999999999997</v>
      </c>
      <c r="F51" s="2">
        <v>99300</v>
      </c>
      <c r="G51" s="2"/>
      <c r="H51" s="2">
        <v>273854000</v>
      </c>
      <c r="I51" s="2">
        <v>9159000</v>
      </c>
      <c r="J51" s="2">
        <v>92.2</v>
      </c>
      <c r="K51" s="2">
        <v>21100</v>
      </c>
      <c r="L51" s="2">
        <v>29.9</v>
      </c>
      <c r="M51" s="2">
        <v>266887000</v>
      </c>
      <c r="N51" s="2">
        <v>1667000</v>
      </c>
      <c r="O51" s="2">
        <v>12.27</v>
      </c>
      <c r="P51" s="2">
        <v>107.6</v>
      </c>
    </row>
    <row r="52" spans="1:16" x14ac:dyDescent="0.25">
      <c r="A52" s="2">
        <v>1984</v>
      </c>
      <c r="B52" s="2"/>
      <c r="C52" s="2">
        <v>5700</v>
      </c>
      <c r="D52" s="2">
        <v>230000</v>
      </c>
      <c r="E52" s="2">
        <v>40.4</v>
      </c>
      <c r="F52" s="2">
        <v>95200</v>
      </c>
      <c r="G52" s="2"/>
      <c r="H52" s="2">
        <v>263125000</v>
      </c>
      <c r="I52" s="2">
        <v>8684000</v>
      </c>
      <c r="J52" s="2">
        <v>91.2</v>
      </c>
      <c r="K52" s="2">
        <v>33600</v>
      </c>
      <c r="L52" s="2">
        <v>30.3</v>
      </c>
      <c r="M52" s="2">
        <v>256156000</v>
      </c>
      <c r="N52" s="2">
        <v>1599000</v>
      </c>
      <c r="O52" s="2">
        <v>13.57</v>
      </c>
      <c r="P52" s="2">
        <v>94.5</v>
      </c>
    </row>
    <row r="53" spans="1:16" x14ac:dyDescent="0.25">
      <c r="A53" s="2">
        <v>1985</v>
      </c>
      <c r="B53" s="2"/>
      <c r="C53" s="2">
        <v>6400</v>
      </c>
      <c r="D53" s="2">
        <v>213000</v>
      </c>
      <c r="E53" s="2">
        <v>33.299999999999997</v>
      </c>
      <c r="F53" s="2">
        <v>89400</v>
      </c>
      <c r="G53" s="2"/>
      <c r="H53" s="2">
        <v>228425000</v>
      </c>
      <c r="I53" s="2">
        <v>8129000</v>
      </c>
      <c r="J53" s="2">
        <v>90.9</v>
      </c>
      <c r="K53" s="2">
        <v>10900</v>
      </c>
      <c r="L53" s="2">
        <v>28.1</v>
      </c>
      <c r="M53" s="2">
        <v>222440000</v>
      </c>
      <c r="N53" s="2">
        <v>2208000</v>
      </c>
      <c r="O53" s="2">
        <v>13.11</v>
      </c>
      <c r="P53" s="2">
        <v>85.8</v>
      </c>
    </row>
    <row r="54" spans="1:16" x14ac:dyDescent="0.25">
      <c r="A54" s="2">
        <v>1986</v>
      </c>
      <c r="B54" s="2"/>
      <c r="C54" s="2">
        <v>6600</v>
      </c>
      <c r="D54" s="2">
        <v>208000</v>
      </c>
      <c r="E54" s="2">
        <v>31.5</v>
      </c>
      <c r="F54" s="2">
        <v>90200</v>
      </c>
      <c r="G54" s="2"/>
      <c r="H54" s="2">
        <v>239577000</v>
      </c>
      <c r="I54" s="2">
        <v>8587000</v>
      </c>
      <c r="J54" s="2">
        <v>95.2</v>
      </c>
      <c r="K54" s="2">
        <v>12100</v>
      </c>
      <c r="L54" s="2">
        <v>27.9</v>
      </c>
      <c r="M54" s="2">
        <v>233774000</v>
      </c>
      <c r="N54" s="2">
        <v>1354000</v>
      </c>
      <c r="O54" s="2">
        <v>11.48</v>
      </c>
      <c r="P54" s="2">
        <v>94.6</v>
      </c>
    </row>
    <row r="55" spans="1:16" x14ac:dyDescent="0.25">
      <c r="A55" s="2">
        <v>1987</v>
      </c>
      <c r="B55" s="2"/>
      <c r="C55" s="2">
        <v>7000</v>
      </c>
      <c r="D55" s="2">
        <v>181000</v>
      </c>
      <c r="E55" s="2">
        <v>25.8</v>
      </c>
      <c r="F55" s="2">
        <v>86500</v>
      </c>
      <c r="G55" s="2"/>
      <c r="H55" s="2">
        <v>222904000</v>
      </c>
      <c r="I55" s="2">
        <v>8195000</v>
      </c>
      <c r="J55" s="2">
        <v>94.7</v>
      </c>
      <c r="K55" s="2">
        <v>20900</v>
      </c>
      <c r="L55" s="2">
        <v>27.2</v>
      </c>
      <c r="M55" s="2">
        <v>217981000</v>
      </c>
      <c r="N55" s="2">
        <v>2566000</v>
      </c>
      <c r="O55" s="2">
        <v>12.25</v>
      </c>
      <c r="P55" s="2">
        <v>100.8</v>
      </c>
    </row>
    <row r="56" spans="1:16" x14ac:dyDescent="0.25">
      <c r="A56" s="2">
        <v>1988</v>
      </c>
      <c r="B56" s="2"/>
      <c r="C56" s="2">
        <v>7200</v>
      </c>
      <c r="D56" s="2">
        <v>198000</v>
      </c>
      <c r="E56" s="2">
        <v>27.5</v>
      </c>
      <c r="F56" s="2">
        <v>86100</v>
      </c>
      <c r="G56" s="2"/>
      <c r="H56" s="2">
        <v>215390000</v>
      </c>
      <c r="I56" s="2">
        <v>7804000</v>
      </c>
      <c r="J56" s="2">
        <v>90.6</v>
      </c>
      <c r="K56" s="2">
        <v>26200</v>
      </c>
      <c r="L56" s="2">
        <v>27.6</v>
      </c>
      <c r="M56" s="2">
        <v>209926000</v>
      </c>
      <c r="N56" s="2">
        <v>2300000</v>
      </c>
      <c r="O56" s="2">
        <v>13.8</v>
      </c>
      <c r="P56" s="2">
        <v>87.8</v>
      </c>
    </row>
    <row r="57" spans="1:16" x14ac:dyDescent="0.25">
      <c r="A57" s="2">
        <v>1989</v>
      </c>
      <c r="B57" s="2"/>
      <c r="C57" s="2">
        <v>6700</v>
      </c>
      <c r="D57" s="2">
        <v>195000</v>
      </c>
      <c r="E57" s="2">
        <v>29.1</v>
      </c>
      <c r="F57" s="2">
        <v>81400</v>
      </c>
      <c r="G57" s="2"/>
      <c r="H57" s="2">
        <v>216127000</v>
      </c>
      <c r="I57" s="2">
        <v>7277000</v>
      </c>
      <c r="J57" s="2">
        <v>89.4</v>
      </c>
      <c r="K57" s="2">
        <v>11700</v>
      </c>
      <c r="L57" s="2">
        <v>29.7</v>
      </c>
      <c r="M57" s="2">
        <v>210335000</v>
      </c>
      <c r="N57" s="2">
        <v>1925000</v>
      </c>
      <c r="O57" s="2">
        <v>12.2</v>
      </c>
      <c r="P57" s="2">
        <v>103.2</v>
      </c>
    </row>
    <row r="58" spans="1:16" x14ac:dyDescent="0.25">
      <c r="A58" s="2">
        <v>1990</v>
      </c>
      <c r="B58" s="2"/>
      <c r="C58" s="2">
        <v>7000</v>
      </c>
      <c r="D58" s="2">
        <v>185000</v>
      </c>
      <c r="E58" s="2">
        <v>26.4</v>
      </c>
      <c r="F58" s="2">
        <v>79000</v>
      </c>
      <c r="G58" s="2"/>
      <c r="H58" s="2">
        <v>219842000</v>
      </c>
      <c r="I58" s="2">
        <v>6723000</v>
      </c>
      <c r="J58" s="2">
        <v>85.1</v>
      </c>
      <c r="K58" s="2">
        <v>19700</v>
      </c>
      <c r="L58" s="2">
        <v>32.700000000000003</v>
      </c>
      <c r="M58" s="2">
        <v>213793000</v>
      </c>
      <c r="N58" s="2">
        <v>1575000</v>
      </c>
      <c r="O58" s="2">
        <v>12.72</v>
      </c>
      <c r="P58" s="2">
        <v>94.2</v>
      </c>
    </row>
    <row r="59" spans="1:16" x14ac:dyDescent="0.25">
      <c r="A59" s="2">
        <v>1991</v>
      </c>
      <c r="B59" s="2"/>
      <c r="C59" s="2">
        <v>6600</v>
      </c>
      <c r="D59" s="2">
        <v>204000</v>
      </c>
      <c r="E59" s="2">
        <v>30.9</v>
      </c>
      <c r="F59" s="2">
        <v>74000</v>
      </c>
      <c r="G59" s="2"/>
      <c r="H59" s="2">
        <v>181224000</v>
      </c>
      <c r="I59" s="2">
        <v>6061000</v>
      </c>
      <c r="J59" s="2">
        <v>81.900000000000006</v>
      </c>
      <c r="K59" s="2">
        <v>19300</v>
      </c>
      <c r="L59" s="2">
        <v>29.9</v>
      </c>
      <c r="M59" s="2">
        <v>175124000</v>
      </c>
      <c r="N59" s="2">
        <v>1427000</v>
      </c>
      <c r="O59" s="2">
        <v>14.2</v>
      </c>
      <c r="P59" s="2">
        <v>94.6</v>
      </c>
    </row>
    <row r="60" spans="1:16" x14ac:dyDescent="0.25">
      <c r="A60" s="2">
        <v>1992</v>
      </c>
      <c r="B60" s="2"/>
      <c r="C60" s="2">
        <v>6200</v>
      </c>
      <c r="D60" s="2">
        <v>192000</v>
      </c>
      <c r="E60" s="2">
        <v>31</v>
      </c>
      <c r="F60" s="2">
        <v>67900</v>
      </c>
      <c r="G60" s="2"/>
      <c r="H60" s="2">
        <v>159103000</v>
      </c>
      <c r="I60" s="2">
        <v>5622000</v>
      </c>
      <c r="J60" s="2">
        <v>82.8</v>
      </c>
      <c r="K60" s="2">
        <v>8900</v>
      </c>
      <c r="L60" s="2">
        <v>28.3</v>
      </c>
      <c r="M60" s="2">
        <v>153669000</v>
      </c>
      <c r="N60" s="2">
        <v>932000</v>
      </c>
      <c r="O60" s="2">
        <v>13.75</v>
      </c>
      <c r="P60" s="2">
        <v>90.3</v>
      </c>
    </row>
    <row r="61" spans="1:16" x14ac:dyDescent="0.25">
      <c r="A61" s="2">
        <v>1993</v>
      </c>
      <c r="B61" s="2"/>
      <c r="C61" s="2">
        <v>5100</v>
      </c>
      <c r="D61" s="2">
        <v>98000</v>
      </c>
      <c r="E61" s="2">
        <v>19.2</v>
      </c>
      <c r="F61" s="2">
        <v>69900</v>
      </c>
      <c r="G61" s="2"/>
      <c r="H61" s="2">
        <v>165938000</v>
      </c>
      <c r="I61" s="2">
        <v>5606000</v>
      </c>
      <c r="J61" s="2">
        <v>80.2</v>
      </c>
      <c r="K61" s="2">
        <v>19800</v>
      </c>
      <c r="L61" s="2">
        <v>29.6</v>
      </c>
      <c r="M61" s="2">
        <v>163037000</v>
      </c>
      <c r="N61" s="2">
        <v>1499000</v>
      </c>
      <c r="O61" s="2">
        <v>11.78</v>
      </c>
      <c r="P61" s="2">
        <v>65.8</v>
      </c>
    </row>
    <row r="62" spans="1:16" x14ac:dyDescent="0.25">
      <c r="A62" s="2">
        <v>1994</v>
      </c>
      <c r="B62" s="2"/>
      <c r="C62" s="2">
        <v>5000</v>
      </c>
      <c r="D62" s="2">
        <v>98000</v>
      </c>
      <c r="E62" s="2">
        <v>19.5</v>
      </c>
      <c r="F62" s="2">
        <v>69300</v>
      </c>
      <c r="G62" s="2"/>
      <c r="H62" s="2">
        <v>163066000</v>
      </c>
      <c r="I62" s="2">
        <v>5364000</v>
      </c>
      <c r="J62" s="2">
        <v>77.400000000000006</v>
      </c>
      <c r="K62" s="2">
        <v>64300</v>
      </c>
      <c r="L62" s="2">
        <v>30.4</v>
      </c>
      <c r="M62" s="2">
        <v>160086000</v>
      </c>
      <c r="N62" s="2">
        <v>1729000</v>
      </c>
      <c r="O62" s="2">
        <v>13.91</v>
      </c>
      <c r="P62" s="2">
        <v>71.8</v>
      </c>
    </row>
    <row r="63" spans="1:16" x14ac:dyDescent="0.25">
      <c r="A63" s="2">
        <v>1995</v>
      </c>
      <c r="B63" s="2"/>
      <c r="C63" s="2">
        <v>4500</v>
      </c>
      <c r="D63" s="2">
        <v>117000</v>
      </c>
      <c r="E63" s="2">
        <v>26</v>
      </c>
      <c r="F63" s="2">
        <v>53000</v>
      </c>
      <c r="G63" s="2"/>
      <c r="H63" s="2">
        <v>131461000</v>
      </c>
      <c r="I63" s="2">
        <v>4070000</v>
      </c>
      <c r="J63" s="2">
        <v>76.8</v>
      </c>
      <c r="K63" s="2">
        <v>6500</v>
      </c>
      <c r="L63" s="2">
        <v>32.299999999999997</v>
      </c>
      <c r="M63" s="2">
        <v>127682000</v>
      </c>
      <c r="N63" s="2">
        <v>430000</v>
      </c>
      <c r="O63" s="2">
        <v>11.36</v>
      </c>
      <c r="P63" s="2">
        <v>66.2</v>
      </c>
    </row>
    <row r="64" spans="1:16" x14ac:dyDescent="0.25">
      <c r="A64" s="2">
        <v>1996</v>
      </c>
      <c r="B64" s="2"/>
      <c r="C64" s="2">
        <v>3100</v>
      </c>
      <c r="D64" s="2">
        <v>95000</v>
      </c>
      <c r="E64" s="2">
        <v>30.6</v>
      </c>
      <c r="F64" s="2">
        <v>46000</v>
      </c>
      <c r="G64" s="2"/>
      <c r="H64" s="2">
        <v>110990000</v>
      </c>
      <c r="I64" s="2">
        <v>3639000</v>
      </c>
      <c r="J64" s="2">
        <v>79.099999999999994</v>
      </c>
      <c r="K64" s="2">
        <v>20100</v>
      </c>
      <c r="L64" s="2">
        <v>30.5</v>
      </c>
      <c r="M64" s="2">
        <v>108092000</v>
      </c>
      <c r="N64" s="2">
        <v>81000</v>
      </c>
      <c r="O64" s="2">
        <v>11.05</v>
      </c>
      <c r="P64" s="2">
        <v>62.3</v>
      </c>
    </row>
    <row r="65" spans="1:16" x14ac:dyDescent="0.25">
      <c r="A65" s="2">
        <v>1997</v>
      </c>
      <c r="B65" s="2"/>
      <c r="C65" s="2">
        <v>2200</v>
      </c>
      <c r="D65" s="2">
        <v>84000</v>
      </c>
      <c r="E65" s="2">
        <v>38.200000000000003</v>
      </c>
      <c r="F65" s="2">
        <v>34200</v>
      </c>
      <c r="G65" s="2"/>
      <c r="H65" s="2">
        <v>87863000</v>
      </c>
      <c r="I65" s="2">
        <v>3009000</v>
      </c>
      <c r="J65" s="2">
        <v>88</v>
      </c>
      <c r="K65" s="2">
        <v>32000</v>
      </c>
      <c r="L65" s="2">
        <v>29.2</v>
      </c>
      <c r="M65" s="2">
        <v>85410000</v>
      </c>
      <c r="N65" s="2">
        <v>2925000</v>
      </c>
      <c r="O65" s="2">
        <v>10.8</v>
      </c>
      <c r="P65" s="2">
        <v>91.4</v>
      </c>
    </row>
    <row r="66" spans="1:16" x14ac:dyDescent="0.25">
      <c r="A66" s="2">
        <v>1998</v>
      </c>
      <c r="B66" s="2"/>
      <c r="C66" s="2">
        <v>2200</v>
      </c>
      <c r="D66" s="2">
        <v>71000</v>
      </c>
      <c r="E66" s="2">
        <v>32.4</v>
      </c>
      <c r="F66" s="2">
        <v>32500</v>
      </c>
      <c r="G66" s="2"/>
      <c r="H66" s="2">
        <v>89536000</v>
      </c>
      <c r="I66" s="2">
        <v>2798000</v>
      </c>
      <c r="J66" s="2">
        <v>86.1</v>
      </c>
      <c r="K66" s="2">
        <v>30300</v>
      </c>
      <c r="L66" s="2">
        <v>32</v>
      </c>
      <c r="M66" s="2">
        <v>87264000</v>
      </c>
      <c r="N66" s="2">
        <v>944000</v>
      </c>
      <c r="O66" s="2">
        <v>11.66</v>
      </c>
      <c r="P66" s="2">
        <v>93.8</v>
      </c>
    </row>
    <row r="67" spans="1:16" x14ac:dyDescent="0.25">
      <c r="A67" s="2">
        <v>1999</v>
      </c>
      <c r="B67" s="2"/>
      <c r="C67" s="2">
        <v>1900</v>
      </c>
      <c r="D67" s="2">
        <v>68000</v>
      </c>
      <c r="E67" s="2">
        <v>35.799999999999997</v>
      </c>
      <c r="F67" s="2">
        <v>37300</v>
      </c>
      <c r="G67" s="2"/>
      <c r="H67" s="2">
        <v>88800000</v>
      </c>
      <c r="I67" s="2">
        <v>2960000</v>
      </c>
      <c r="J67" s="2">
        <v>79.400000000000006</v>
      </c>
      <c r="K67" s="2">
        <v>21500</v>
      </c>
      <c r="L67" s="2">
        <v>30</v>
      </c>
      <c r="M67" s="2">
        <v>86760000</v>
      </c>
      <c r="N67" s="2">
        <v>917000</v>
      </c>
      <c r="O67" s="2">
        <v>10.29</v>
      </c>
      <c r="P67" s="2">
        <v>91.9</v>
      </c>
    </row>
    <row r="68" spans="1:16" x14ac:dyDescent="0.25">
      <c r="A68" s="2">
        <v>2000</v>
      </c>
      <c r="B68" s="2"/>
      <c r="C68" s="2">
        <v>1800</v>
      </c>
      <c r="D68" s="2">
        <v>68000</v>
      </c>
      <c r="E68" s="2">
        <v>38</v>
      </c>
      <c r="F68" s="2">
        <v>32000</v>
      </c>
      <c r="G68" s="2"/>
      <c r="H68" s="2">
        <v>63988000</v>
      </c>
      <c r="I68" s="2">
        <v>2433000</v>
      </c>
      <c r="J68" s="2">
        <v>76</v>
      </c>
      <c r="K68" s="2">
        <v>13600</v>
      </c>
      <c r="L68" s="2">
        <v>26.3</v>
      </c>
      <c r="M68" s="2">
        <v>62200000</v>
      </c>
      <c r="N68" s="2">
        <v>1613000</v>
      </c>
      <c r="O68" s="2">
        <v>10.29</v>
      </c>
      <c r="P68" s="2">
        <v>55.2</v>
      </c>
    </row>
    <row r="69" spans="1:16" x14ac:dyDescent="0.25">
      <c r="A69" s="2">
        <v>2001</v>
      </c>
      <c r="B69" s="2"/>
      <c r="C69" s="2">
        <v>1500</v>
      </c>
      <c r="D69" s="2">
        <v>54000</v>
      </c>
      <c r="E69" s="2">
        <v>36.200000000000003</v>
      </c>
      <c r="F69" s="2">
        <v>20800</v>
      </c>
      <c r="G69" s="2"/>
      <c r="H69" s="2">
        <v>59505000</v>
      </c>
      <c r="I69" s="2">
        <v>1932000</v>
      </c>
      <c r="J69" s="2">
        <v>92.9</v>
      </c>
      <c r="K69" s="2">
        <v>15100</v>
      </c>
      <c r="L69" s="2">
        <v>30.8</v>
      </c>
      <c r="M69" s="2">
        <v>57842000</v>
      </c>
      <c r="N69" s="2">
        <v>387000</v>
      </c>
      <c r="O69" s="2">
        <v>12.63</v>
      </c>
      <c r="P69" s="2">
        <v>97.3</v>
      </c>
    </row>
    <row r="70" spans="1:16" x14ac:dyDescent="0.25">
      <c r="A70" s="2">
        <v>2002</v>
      </c>
      <c r="B70" s="2"/>
      <c r="C70" s="2">
        <v>1400</v>
      </c>
      <c r="D70" s="2">
        <v>50000</v>
      </c>
      <c r="E70" s="2">
        <v>35.5</v>
      </c>
      <c r="F70" s="2">
        <v>22700</v>
      </c>
      <c r="G70" s="2"/>
      <c r="H70" s="2">
        <v>65850000</v>
      </c>
      <c r="I70" s="2">
        <v>2159000</v>
      </c>
      <c r="J70" s="2">
        <v>95.1</v>
      </c>
      <c r="K70" s="2">
        <v>21300</v>
      </c>
      <c r="L70" s="2">
        <v>30.5</v>
      </c>
      <c r="M70" s="2">
        <v>64325000</v>
      </c>
      <c r="N70" s="2">
        <v>2109000</v>
      </c>
      <c r="O70" s="2">
        <v>11.4</v>
      </c>
      <c r="P70" s="2">
        <v>86.5</v>
      </c>
    </row>
    <row r="71" spans="1:16" x14ac:dyDescent="0.25">
      <c r="A71" s="2">
        <v>2003</v>
      </c>
      <c r="B71" s="2"/>
      <c r="C71" s="2">
        <v>1400</v>
      </c>
      <c r="D71" s="2">
        <v>52000</v>
      </c>
      <c r="E71" s="2">
        <v>37.299999999999997</v>
      </c>
      <c r="F71" s="2">
        <v>21300</v>
      </c>
      <c r="G71" s="2"/>
      <c r="H71" s="2">
        <v>65999000</v>
      </c>
      <c r="I71" s="2">
        <v>2082000</v>
      </c>
      <c r="J71" s="2">
        <v>97.7</v>
      </c>
      <c r="K71" s="2">
        <v>15700</v>
      </c>
      <c r="L71" s="2">
        <v>31.7</v>
      </c>
      <c r="M71" s="2">
        <v>64351000</v>
      </c>
      <c r="N71" s="2">
        <v>389000</v>
      </c>
      <c r="O71" s="2">
        <v>11.08</v>
      </c>
      <c r="P71" s="2">
        <v>102</v>
      </c>
    </row>
    <row r="72" spans="1:16" x14ac:dyDescent="0.25">
      <c r="A72" s="2">
        <v>2004</v>
      </c>
      <c r="B72" s="2">
        <v>31.1</v>
      </c>
      <c r="C72" s="2">
        <v>1400</v>
      </c>
      <c r="D72" s="2">
        <v>47000</v>
      </c>
      <c r="E72" s="2">
        <v>33.5</v>
      </c>
      <c r="F72" s="2">
        <v>23200</v>
      </c>
      <c r="G72" s="2"/>
      <c r="H72" s="2">
        <v>63009000</v>
      </c>
      <c r="I72" s="2">
        <v>2026000</v>
      </c>
      <c r="J72" s="2">
        <v>87.3</v>
      </c>
      <c r="K72" s="2">
        <v>4900</v>
      </c>
      <c r="L72" s="2">
        <v>31.1</v>
      </c>
      <c r="M72" s="2">
        <v>61547000</v>
      </c>
      <c r="N72" s="2">
        <v>1979000</v>
      </c>
      <c r="O72" s="2">
        <v>11.11</v>
      </c>
      <c r="P72" s="2">
        <v>87.8</v>
      </c>
    </row>
    <row r="73" spans="1:16" x14ac:dyDescent="0.25">
      <c r="A73" s="2">
        <v>2005</v>
      </c>
      <c r="B73" s="2">
        <v>33.6</v>
      </c>
      <c r="C73" s="2">
        <v>1800</v>
      </c>
      <c r="D73" s="2">
        <v>63000</v>
      </c>
      <c r="E73" s="2">
        <v>34.799999999999997</v>
      </c>
      <c r="F73" s="2">
        <v>23500</v>
      </c>
      <c r="G73" s="2"/>
      <c r="H73" s="2">
        <v>61018000</v>
      </c>
      <c r="I73" s="2">
        <v>1816000</v>
      </c>
      <c r="J73" s="2">
        <v>77.3</v>
      </c>
      <c r="K73" s="2">
        <v>5100</v>
      </c>
      <c r="L73" s="2">
        <v>33.6</v>
      </c>
      <c r="M73" s="2">
        <v>58901000</v>
      </c>
      <c r="N73" s="2">
        <v>1331000</v>
      </c>
      <c r="O73" s="2">
        <v>11.7</v>
      </c>
      <c r="P73" s="2">
        <v>82.7</v>
      </c>
    </row>
    <row r="74" spans="1:16" x14ac:dyDescent="0.25">
      <c r="A74" s="2">
        <v>2006</v>
      </c>
      <c r="B74" s="2"/>
      <c r="C74" s="2">
        <v>1600</v>
      </c>
      <c r="D74" s="2">
        <v>51000</v>
      </c>
      <c r="E74" s="2">
        <v>32</v>
      </c>
      <c r="F74" s="2">
        <v>22000</v>
      </c>
      <c r="G74" s="2"/>
      <c r="H74" s="2">
        <v>51781000</v>
      </c>
      <c r="I74" s="2">
        <v>1665000</v>
      </c>
      <c r="J74" s="2">
        <v>75.7</v>
      </c>
      <c r="K74" s="2">
        <v>3500</v>
      </c>
      <c r="L74" s="2">
        <v>31.1</v>
      </c>
      <c r="M74" s="2">
        <v>50195000</v>
      </c>
      <c r="N74" s="2">
        <v>1614000</v>
      </c>
      <c r="O74" s="2">
        <v>11.44</v>
      </c>
      <c r="P74" s="2">
        <v>78.3</v>
      </c>
    </row>
    <row r="75" spans="1:16" x14ac:dyDescent="0.25">
      <c r="A75" s="2">
        <v>2007</v>
      </c>
      <c r="B75" s="2"/>
      <c r="C75" s="2">
        <v>2500</v>
      </c>
      <c r="D75" s="2">
        <v>71000</v>
      </c>
      <c r="E75" s="2">
        <v>28.3</v>
      </c>
      <c r="F75" s="2">
        <v>22900</v>
      </c>
      <c r="G75" s="2"/>
      <c r="H75" s="2">
        <v>49892000</v>
      </c>
      <c r="I75" s="2">
        <v>1564000</v>
      </c>
      <c r="J75" s="2">
        <v>68.3</v>
      </c>
      <c r="K75" s="2">
        <v>16900</v>
      </c>
      <c r="L75" s="2">
        <v>31.9</v>
      </c>
      <c r="M75" s="2">
        <v>47627000</v>
      </c>
      <c r="N75" s="2">
        <v>303000</v>
      </c>
      <c r="O75" s="2">
        <v>11.44</v>
      </c>
      <c r="P75" s="2">
        <v>70.400000000000006</v>
      </c>
    </row>
    <row r="76" spans="1:16" x14ac:dyDescent="0.25">
      <c r="A76" s="2">
        <v>2008</v>
      </c>
      <c r="B76" s="2"/>
      <c r="C76" s="2">
        <v>2400</v>
      </c>
      <c r="D76" s="2">
        <v>72000</v>
      </c>
      <c r="E76" s="2">
        <v>30</v>
      </c>
      <c r="F76" s="2">
        <v>22800</v>
      </c>
      <c r="G76" s="2"/>
      <c r="H76" s="2">
        <v>46463000</v>
      </c>
      <c r="I76" s="2">
        <v>1494000</v>
      </c>
      <c r="J76" s="2">
        <v>65.5</v>
      </c>
      <c r="K76" s="2">
        <v>20400</v>
      </c>
      <c r="L76" s="2">
        <v>31.1</v>
      </c>
      <c r="M76" s="2">
        <v>44224000</v>
      </c>
      <c r="N76" s="2">
        <v>1112000</v>
      </c>
      <c r="O76" s="2">
        <v>11.55</v>
      </c>
      <c r="P76" s="2">
        <v>88.6</v>
      </c>
    </row>
    <row r="77" spans="1:16" x14ac:dyDescent="0.25">
      <c r="A77" s="2">
        <v>2009</v>
      </c>
      <c r="B77" s="2"/>
      <c r="C77" s="2">
        <v>1900</v>
      </c>
      <c r="D77" s="2">
        <v>50000</v>
      </c>
      <c r="E77" s="2">
        <v>26.3</v>
      </c>
      <c r="F77" s="2">
        <v>22200</v>
      </c>
      <c r="G77" s="2" t="s">
        <v>43</v>
      </c>
      <c r="H77" s="2">
        <v>45882000</v>
      </c>
      <c r="I77" s="2">
        <v>1382000</v>
      </c>
      <c r="J77" s="2">
        <v>62.3</v>
      </c>
      <c r="K77" s="2">
        <v>15100</v>
      </c>
      <c r="L77" s="2">
        <v>33.200000000000003</v>
      </c>
      <c r="M77" s="2">
        <v>44222000</v>
      </c>
      <c r="N77" s="2">
        <v>358000</v>
      </c>
      <c r="O77" s="2">
        <v>8.4</v>
      </c>
      <c r="P77" s="2">
        <v>65.599999999999994</v>
      </c>
    </row>
    <row r="78" spans="1:16" x14ac:dyDescent="0.25">
      <c r="A78" s="2">
        <v>2010</v>
      </c>
      <c r="B78" s="2"/>
      <c r="C78" s="2">
        <v>1900</v>
      </c>
      <c r="D78" s="2">
        <v>50000</v>
      </c>
      <c r="E78" s="2">
        <v>26.3</v>
      </c>
      <c r="F78" s="2">
        <v>17400</v>
      </c>
      <c r="G78" s="2" t="s">
        <v>43</v>
      </c>
      <c r="H78" s="2">
        <v>72708000</v>
      </c>
      <c r="I78" s="2">
        <v>1245000</v>
      </c>
      <c r="J78" s="2">
        <v>71.599999999999994</v>
      </c>
      <c r="K78" s="2">
        <v>15500</v>
      </c>
      <c r="L78" s="2">
        <v>58.4</v>
      </c>
      <c r="M78" s="2">
        <v>69788000</v>
      </c>
      <c r="N78" s="2">
        <v>1195000</v>
      </c>
      <c r="O78" s="2">
        <v>12.75</v>
      </c>
      <c r="P78" s="2">
        <v>77.099999999999994</v>
      </c>
    </row>
    <row r="79" spans="1:16" x14ac:dyDescent="0.25">
      <c r="A79" s="2">
        <v>2011</v>
      </c>
      <c r="B79" s="2"/>
      <c r="C79" s="2">
        <v>1500</v>
      </c>
      <c r="D79" s="2">
        <v>45000</v>
      </c>
      <c r="E79" s="2">
        <v>30</v>
      </c>
      <c r="F79" s="2">
        <v>16600</v>
      </c>
      <c r="G79" s="2" t="s">
        <v>43</v>
      </c>
      <c r="H79" s="2">
        <v>80853000</v>
      </c>
      <c r="I79" s="2">
        <v>1332000</v>
      </c>
      <c r="J79" s="2">
        <v>80.2</v>
      </c>
      <c r="K79" s="2">
        <v>15100</v>
      </c>
      <c r="L79" s="2">
        <v>60.7</v>
      </c>
      <c r="M79" s="2">
        <v>78121000</v>
      </c>
      <c r="N79" s="2">
        <v>1287000</v>
      </c>
      <c r="O79" s="2">
        <v>11.95</v>
      </c>
      <c r="P79" s="2">
        <v>85.2</v>
      </c>
    </row>
    <row r="80" spans="1:16" x14ac:dyDescent="0.25">
      <c r="A80" s="2">
        <v>2012</v>
      </c>
      <c r="B80" s="2"/>
      <c r="C80" s="2">
        <v>1500</v>
      </c>
      <c r="D80" s="2">
        <v>45000</v>
      </c>
      <c r="E80" s="2">
        <v>30</v>
      </c>
      <c r="F80" s="2">
        <v>17400</v>
      </c>
      <c r="G80" s="2" t="s">
        <v>43</v>
      </c>
      <c r="H80" s="2">
        <v>75937000</v>
      </c>
      <c r="I80" s="2">
        <v>1307000</v>
      </c>
      <c r="J80" s="2">
        <v>75.099999999999994</v>
      </c>
      <c r="K80" s="2">
        <v>15900</v>
      </c>
      <c r="L80" s="2">
        <v>58.1</v>
      </c>
      <c r="M80" s="2">
        <v>73322000</v>
      </c>
      <c r="N80" s="2">
        <v>1262000</v>
      </c>
      <c r="O80" s="2">
        <v>11.51</v>
      </c>
      <c r="P80" s="2">
        <v>79.400000000000006</v>
      </c>
    </row>
    <row r="81" spans="1:16" x14ac:dyDescent="0.25">
      <c r="A81" s="2">
        <v>2013</v>
      </c>
      <c r="B81" s="2"/>
      <c r="C81" s="2">
        <v>2200</v>
      </c>
      <c r="D81" s="2">
        <v>45000</v>
      </c>
      <c r="E81" s="2">
        <v>20.5</v>
      </c>
      <c r="F81" s="2">
        <v>17700</v>
      </c>
      <c r="G81" s="2" t="s">
        <v>43</v>
      </c>
      <c r="H81" s="2">
        <v>80328000</v>
      </c>
      <c r="I81" s="2">
        <v>1397000</v>
      </c>
      <c r="J81" s="2">
        <v>78.900000000000006</v>
      </c>
      <c r="K81" s="2">
        <v>15500</v>
      </c>
      <c r="L81" s="2">
        <v>57.5</v>
      </c>
      <c r="M81" s="2">
        <v>77740000</v>
      </c>
      <c r="N81" s="2">
        <v>1352000</v>
      </c>
      <c r="O81" s="2">
        <v>11.2</v>
      </c>
      <c r="P81" s="2">
        <v>87.2</v>
      </c>
    </row>
    <row r="82" spans="1:16" x14ac:dyDescent="0.25">
      <c r="A82" s="2">
        <v>2014</v>
      </c>
      <c r="B82" s="2"/>
      <c r="C82" s="2">
        <v>2200</v>
      </c>
      <c r="D82" s="2">
        <v>45000</v>
      </c>
      <c r="E82" s="2">
        <v>20.399999999999999</v>
      </c>
      <c r="F82" s="2">
        <v>16400</v>
      </c>
      <c r="G82" s="2" t="s">
        <v>43</v>
      </c>
      <c r="H82" s="2">
        <v>56289000</v>
      </c>
      <c r="I82" s="2">
        <v>1306000</v>
      </c>
      <c r="J82" s="2">
        <v>79.599999999999994</v>
      </c>
      <c r="K82" s="2">
        <v>14200</v>
      </c>
      <c r="L82" s="2">
        <v>43.1</v>
      </c>
      <c r="M82" s="2">
        <v>54349000</v>
      </c>
      <c r="N82" s="2">
        <v>1261000</v>
      </c>
      <c r="O82" s="2">
        <v>10.7</v>
      </c>
      <c r="P82" s="2">
        <v>88.8</v>
      </c>
    </row>
    <row r="83" spans="1:16" x14ac:dyDescent="0.25">
      <c r="A83" s="2">
        <v>2015</v>
      </c>
      <c r="B83" s="2"/>
      <c r="C83" s="2">
        <v>2200</v>
      </c>
      <c r="D83" s="2">
        <v>44000</v>
      </c>
      <c r="E83" s="2">
        <v>20</v>
      </c>
      <c r="F83" s="2">
        <v>15100</v>
      </c>
      <c r="G83" s="2" t="s">
        <v>43</v>
      </c>
      <c r="H83" s="2">
        <v>48148000</v>
      </c>
      <c r="I83" s="2">
        <v>1183000</v>
      </c>
      <c r="J83" s="2">
        <v>78.3</v>
      </c>
      <c r="K83" s="2">
        <v>12900</v>
      </c>
      <c r="L83" s="2">
        <v>40.700000000000003</v>
      </c>
      <c r="M83" s="2">
        <v>46357000</v>
      </c>
      <c r="N83" s="2">
        <v>1139000</v>
      </c>
      <c r="O83" s="2">
        <v>10.119999999999999</v>
      </c>
      <c r="P83" s="2">
        <v>88.3</v>
      </c>
    </row>
    <row r="84" spans="1:16" x14ac:dyDescent="0.25">
      <c r="A84" s="2">
        <v>2016</v>
      </c>
      <c r="B84" s="2"/>
      <c r="C84" s="2"/>
      <c r="D84" s="2">
        <v>0</v>
      </c>
      <c r="E84" s="2"/>
      <c r="F84" s="2">
        <v>15500</v>
      </c>
      <c r="G84" s="2"/>
      <c r="H84" s="2">
        <v>54375000</v>
      </c>
      <c r="I84" s="2">
        <v>1336000</v>
      </c>
      <c r="J84" s="2">
        <v>86.2</v>
      </c>
      <c r="K84" s="2">
        <v>15500</v>
      </c>
      <c r="L84" s="2">
        <v>40.700000000000003</v>
      </c>
      <c r="M84" s="2">
        <v>54375000</v>
      </c>
      <c r="N84" s="2">
        <v>1336000</v>
      </c>
      <c r="O84" s="2">
        <v>10.42</v>
      </c>
      <c r="P84" s="2">
        <v>86.2</v>
      </c>
    </row>
  </sheetData>
  <pageMargins left="0.75" right="0.75" top="1" bottom="1" header="0.511811023622047" footer="0.511811023622047"/>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74"/>
  <sheetViews>
    <sheetView zoomScaleNormal="100" workbookViewId="0">
      <pane ySplit="1" topLeftCell="A44" activePane="bottomLeft" state="frozen"/>
      <selection pane="bottomLeft"/>
    </sheetView>
  </sheetViews>
  <sheetFormatPr defaultColWidth="8.7109375" defaultRowHeight="15" x14ac:dyDescent="0.25"/>
  <cols>
    <col min="1" max="1" width="8" customWidth="1"/>
    <col min="2" max="2" width="24" customWidth="1"/>
    <col min="3" max="3" width="43" customWidth="1"/>
    <col min="4" max="4" width="34" customWidth="1"/>
    <col min="5" max="5" width="35" customWidth="1"/>
    <col min="6" max="6" width="37" customWidth="1"/>
  </cols>
  <sheetData>
    <row r="1" spans="1:6" ht="25.5" x14ac:dyDescent="0.25">
      <c r="A1" s="1" t="s">
        <v>27</v>
      </c>
      <c r="B1" s="1" t="s">
        <v>213</v>
      </c>
      <c r="C1" s="1" t="s">
        <v>214</v>
      </c>
      <c r="D1" s="1" t="s">
        <v>215</v>
      </c>
      <c r="E1" s="1" t="s">
        <v>216</v>
      </c>
      <c r="F1" s="1" t="s">
        <v>217</v>
      </c>
    </row>
    <row r="2" spans="1:6" x14ac:dyDescent="0.25">
      <c r="A2" s="2">
        <v>1946</v>
      </c>
      <c r="B2" s="2">
        <v>820</v>
      </c>
      <c r="C2" s="2">
        <v>4.9000000000000002E-2</v>
      </c>
      <c r="D2" s="2">
        <v>568000</v>
      </c>
      <c r="E2" s="2">
        <v>11480000</v>
      </c>
      <c r="F2" s="2"/>
    </row>
    <row r="3" spans="1:6" x14ac:dyDescent="0.25">
      <c r="A3" s="2">
        <v>1947</v>
      </c>
      <c r="B3" s="2">
        <v>930</v>
      </c>
      <c r="C3" s="2">
        <v>6.4000000000000001E-2</v>
      </c>
      <c r="D3" s="2">
        <v>812000</v>
      </c>
      <c r="E3" s="2">
        <v>12615000</v>
      </c>
      <c r="F3" s="2"/>
    </row>
    <row r="4" spans="1:6" x14ac:dyDescent="0.25">
      <c r="A4" s="2">
        <v>1948</v>
      </c>
      <c r="B4" s="2">
        <v>1020</v>
      </c>
      <c r="C4" s="2">
        <v>4.9000000000000002E-2</v>
      </c>
      <c r="D4" s="2">
        <v>697000</v>
      </c>
      <c r="E4" s="2">
        <v>14195000</v>
      </c>
      <c r="F4" s="2"/>
    </row>
    <row r="5" spans="1:6" x14ac:dyDescent="0.25">
      <c r="A5" s="2">
        <v>1949</v>
      </c>
      <c r="B5" s="2">
        <v>940</v>
      </c>
      <c r="C5" s="2">
        <v>3.1E-2</v>
      </c>
      <c r="D5" s="2">
        <v>437000</v>
      </c>
      <c r="E5" s="2">
        <v>13900000</v>
      </c>
      <c r="F5" s="2"/>
    </row>
    <row r="6" spans="1:6" x14ac:dyDescent="0.25">
      <c r="A6" s="2">
        <v>1950</v>
      </c>
      <c r="B6" s="2">
        <v>870</v>
      </c>
      <c r="C6" s="2">
        <v>4.4999999999999998E-2</v>
      </c>
      <c r="D6" s="2">
        <v>526000</v>
      </c>
      <c r="E6" s="2">
        <v>11740000</v>
      </c>
      <c r="F6" s="2"/>
    </row>
    <row r="7" spans="1:6" x14ac:dyDescent="0.25">
      <c r="A7" s="2">
        <v>1951</v>
      </c>
      <c r="B7" s="2">
        <v>870</v>
      </c>
      <c r="C7" s="2">
        <v>5.8000000000000003E-2</v>
      </c>
      <c r="D7" s="2">
        <v>687000</v>
      </c>
      <c r="E7" s="2">
        <v>11830000</v>
      </c>
      <c r="F7" s="2"/>
    </row>
    <row r="8" spans="1:6" x14ac:dyDescent="0.25">
      <c r="A8" s="2">
        <v>1952</v>
      </c>
      <c r="B8" s="2">
        <v>830</v>
      </c>
      <c r="C8" s="2">
        <v>4.4999999999999998E-2</v>
      </c>
      <c r="D8" s="2">
        <v>521000</v>
      </c>
      <c r="E8" s="2">
        <v>11640000</v>
      </c>
      <c r="F8" s="2"/>
    </row>
    <row r="9" spans="1:6" x14ac:dyDescent="0.25">
      <c r="A9" s="2">
        <v>1953</v>
      </c>
      <c r="B9" s="2">
        <v>740</v>
      </c>
      <c r="C9" s="2">
        <v>3.7999999999999999E-2</v>
      </c>
      <c r="D9" s="2">
        <v>419000</v>
      </c>
      <c r="E9" s="2">
        <v>11120000</v>
      </c>
      <c r="F9" s="2"/>
    </row>
    <row r="10" spans="1:6" x14ac:dyDescent="0.25">
      <c r="A10" s="2">
        <v>1954</v>
      </c>
      <c r="B10" s="2">
        <v>630</v>
      </c>
      <c r="C10" s="2">
        <v>3.7999999999999999E-2</v>
      </c>
      <c r="D10" s="2">
        <v>416000</v>
      </c>
      <c r="E10" s="2">
        <v>10825000</v>
      </c>
      <c r="F10" s="2"/>
    </row>
    <row r="11" spans="1:6" x14ac:dyDescent="0.25">
      <c r="A11" s="2">
        <v>1955</v>
      </c>
      <c r="B11" s="2">
        <v>600</v>
      </c>
      <c r="C11" s="2">
        <v>0.05</v>
      </c>
      <c r="D11" s="2">
        <v>480000</v>
      </c>
      <c r="E11" s="2">
        <v>9560000</v>
      </c>
      <c r="F11" s="2"/>
    </row>
    <row r="12" spans="1:6" x14ac:dyDescent="0.25">
      <c r="A12" s="2">
        <v>1956</v>
      </c>
      <c r="B12" s="2">
        <v>640</v>
      </c>
      <c r="C12" s="2">
        <v>5.0999999999999997E-2</v>
      </c>
      <c r="D12" s="2">
        <v>527000</v>
      </c>
      <c r="E12" s="2">
        <v>10345000</v>
      </c>
      <c r="F12" s="2"/>
    </row>
    <row r="13" spans="1:6" x14ac:dyDescent="0.25">
      <c r="A13" s="2">
        <v>1957</v>
      </c>
      <c r="B13" s="2">
        <v>620</v>
      </c>
      <c r="C13" s="2">
        <v>4.9000000000000002E-2</v>
      </c>
      <c r="D13" s="2">
        <v>500000</v>
      </c>
      <c r="E13" s="2">
        <v>10285000</v>
      </c>
      <c r="F13" s="2"/>
    </row>
    <row r="14" spans="1:6" x14ac:dyDescent="0.25">
      <c r="A14" s="2">
        <v>1958</v>
      </c>
      <c r="B14" s="2">
        <v>590</v>
      </c>
      <c r="C14" s="2">
        <v>5.0999999999999997E-2</v>
      </c>
      <c r="D14" s="2">
        <v>489000</v>
      </c>
      <c r="E14" s="2">
        <v>9565000</v>
      </c>
      <c r="F14" s="2"/>
    </row>
    <row r="15" spans="1:6" x14ac:dyDescent="0.25">
      <c r="A15" s="2">
        <v>1959</v>
      </c>
      <c r="B15" s="2">
        <v>610</v>
      </c>
      <c r="C15" s="2">
        <v>5.8000000000000003E-2</v>
      </c>
      <c r="D15" s="2">
        <v>592000</v>
      </c>
      <c r="E15" s="2">
        <v>10200000</v>
      </c>
      <c r="F15" s="2"/>
    </row>
    <row r="16" spans="1:6" x14ac:dyDescent="0.25">
      <c r="A16" s="2">
        <v>1960</v>
      </c>
      <c r="B16" s="2">
        <v>510</v>
      </c>
      <c r="C16" s="2">
        <v>6.0999999999999999E-2</v>
      </c>
      <c r="D16" s="2">
        <v>595000</v>
      </c>
      <c r="E16" s="2">
        <v>9675000</v>
      </c>
      <c r="F16" s="2"/>
    </row>
    <row r="17" spans="1:6" x14ac:dyDescent="0.25">
      <c r="A17" s="2">
        <v>1961</v>
      </c>
      <c r="B17" s="2">
        <v>490</v>
      </c>
      <c r="C17" s="2">
        <v>0.06</v>
      </c>
      <c r="D17" s="2">
        <v>580000</v>
      </c>
      <c r="E17" s="2">
        <v>9690000</v>
      </c>
      <c r="F17" s="2"/>
    </row>
    <row r="18" spans="1:6" x14ac:dyDescent="0.25">
      <c r="A18" s="2">
        <v>1962</v>
      </c>
      <c r="B18" s="2">
        <v>500</v>
      </c>
      <c r="C18" s="2">
        <v>5.7000000000000002E-2</v>
      </c>
      <c r="D18" s="2">
        <v>574000</v>
      </c>
      <c r="E18" s="2">
        <v>10055000</v>
      </c>
      <c r="F18" s="2"/>
    </row>
    <row r="19" spans="1:6" x14ac:dyDescent="0.25">
      <c r="A19" s="2">
        <v>1963</v>
      </c>
      <c r="B19" s="2">
        <v>480</v>
      </c>
      <c r="C19" s="2">
        <v>0.06</v>
      </c>
      <c r="D19" s="2">
        <v>574000</v>
      </c>
      <c r="E19" s="2">
        <v>9640000</v>
      </c>
      <c r="F19" s="2"/>
    </row>
    <row r="20" spans="1:6" x14ac:dyDescent="0.25">
      <c r="A20" s="2">
        <v>1964</v>
      </c>
      <c r="B20" s="2">
        <v>470</v>
      </c>
      <c r="C20" s="2">
        <v>6.0999999999999999E-2</v>
      </c>
      <c r="D20" s="2">
        <v>564000</v>
      </c>
      <c r="E20" s="2">
        <v>9275000</v>
      </c>
      <c r="F20" s="2"/>
    </row>
    <row r="21" spans="1:6" x14ac:dyDescent="0.25">
      <c r="A21" s="2">
        <v>1965</v>
      </c>
      <c r="B21" s="2">
        <v>440</v>
      </c>
      <c r="C21" s="2">
        <v>0.06</v>
      </c>
      <c r="D21" s="2">
        <v>573000</v>
      </c>
      <c r="E21" s="2">
        <v>9480000</v>
      </c>
      <c r="F21" s="2"/>
    </row>
    <row r="22" spans="1:6" x14ac:dyDescent="0.25">
      <c r="A22" s="2">
        <v>1966</v>
      </c>
      <c r="B22" s="2">
        <v>400</v>
      </c>
      <c r="C22" s="2">
        <v>6.2E-2</v>
      </c>
      <c r="D22" s="2">
        <v>561000</v>
      </c>
      <c r="E22" s="2">
        <v>8990000</v>
      </c>
      <c r="F22" s="2"/>
    </row>
    <row r="23" spans="1:6" x14ac:dyDescent="0.25">
      <c r="A23" s="2">
        <v>1967</v>
      </c>
      <c r="B23" s="2">
        <v>400</v>
      </c>
      <c r="C23" s="2">
        <v>7.0999999999999994E-2</v>
      </c>
      <c r="D23" s="2">
        <v>579000</v>
      </c>
      <c r="E23" s="2">
        <v>8155000</v>
      </c>
      <c r="F23" s="2"/>
    </row>
    <row r="24" spans="1:6" x14ac:dyDescent="0.25">
      <c r="A24" s="2">
        <v>1968</v>
      </c>
      <c r="B24" s="2">
        <v>420</v>
      </c>
      <c r="C24" s="2">
        <v>7.3999999999999996E-2</v>
      </c>
      <c r="D24" s="2">
        <v>676000</v>
      </c>
      <c r="E24" s="2">
        <v>9140000</v>
      </c>
      <c r="F24" s="2"/>
    </row>
    <row r="25" spans="1:6" x14ac:dyDescent="0.25">
      <c r="A25" s="2">
        <v>1969</v>
      </c>
      <c r="B25" s="2">
        <v>420</v>
      </c>
      <c r="C25" s="2">
        <v>7.8E-2</v>
      </c>
      <c r="D25" s="2">
        <v>671000</v>
      </c>
      <c r="E25" s="2">
        <v>8605000</v>
      </c>
      <c r="F25" s="2"/>
    </row>
    <row r="26" spans="1:6" x14ac:dyDescent="0.25">
      <c r="A26" s="2">
        <v>1970</v>
      </c>
      <c r="B26" s="2">
        <v>470</v>
      </c>
      <c r="C26" s="2">
        <v>8.5999999999999993E-2</v>
      </c>
      <c r="D26" s="2">
        <v>736000</v>
      </c>
      <c r="E26" s="2">
        <v>8555000</v>
      </c>
      <c r="F26" s="2"/>
    </row>
    <row r="27" spans="1:6" x14ac:dyDescent="0.25">
      <c r="A27" s="2">
        <v>1971</v>
      </c>
      <c r="B27" s="2">
        <v>480</v>
      </c>
      <c r="C27" s="2">
        <v>8.8999999999999996E-2</v>
      </c>
      <c r="D27" s="2">
        <v>787000</v>
      </c>
      <c r="E27" s="2">
        <v>8840000</v>
      </c>
      <c r="F27" s="2"/>
    </row>
    <row r="28" spans="1:6" x14ac:dyDescent="0.25">
      <c r="A28" s="2">
        <v>1972</v>
      </c>
      <c r="B28" s="2">
        <v>460</v>
      </c>
      <c r="C28" s="2">
        <v>8.4000000000000005E-2</v>
      </c>
      <c r="D28" s="2">
        <v>758000</v>
      </c>
      <c r="E28" s="2">
        <v>9020000</v>
      </c>
      <c r="F28" s="2"/>
    </row>
    <row r="29" spans="1:6" x14ac:dyDescent="0.25">
      <c r="A29" s="2">
        <v>1973</v>
      </c>
      <c r="B29" s="2">
        <v>460</v>
      </c>
      <c r="C29" s="2">
        <v>9.4E-2</v>
      </c>
      <c r="D29" s="2">
        <v>798000</v>
      </c>
      <c r="E29" s="2">
        <v>8478000</v>
      </c>
      <c r="F29" s="2"/>
    </row>
    <row r="30" spans="1:6" x14ac:dyDescent="0.25">
      <c r="A30" s="2">
        <v>1974</v>
      </c>
      <c r="B30" s="2">
        <v>460</v>
      </c>
      <c r="C30" s="2">
        <v>0.10199999999999999</v>
      </c>
      <c r="D30" s="2">
        <v>900000</v>
      </c>
      <c r="E30" s="2">
        <v>8835000</v>
      </c>
      <c r="F30" s="2"/>
    </row>
    <row r="31" spans="1:6" x14ac:dyDescent="0.25">
      <c r="A31" s="2">
        <v>1975</v>
      </c>
      <c r="B31" s="2">
        <v>465</v>
      </c>
      <c r="C31" s="2">
        <v>0.112</v>
      </c>
      <c r="D31" s="2">
        <v>851000</v>
      </c>
      <c r="E31" s="2">
        <v>7592000</v>
      </c>
      <c r="F31" s="2"/>
    </row>
    <row r="32" spans="1:6" x14ac:dyDescent="0.25">
      <c r="A32" s="2">
        <v>1976</v>
      </c>
      <c r="B32" s="2">
        <v>460</v>
      </c>
      <c r="C32" s="2">
        <v>0.121</v>
      </c>
      <c r="D32" s="2">
        <v>889000</v>
      </c>
      <c r="E32" s="2">
        <v>7350000</v>
      </c>
      <c r="F32" s="2"/>
    </row>
    <row r="33" spans="1:6" x14ac:dyDescent="0.25">
      <c r="A33" s="2">
        <v>1977</v>
      </c>
      <c r="B33" s="2">
        <v>470</v>
      </c>
      <c r="C33" s="2">
        <v>0.127</v>
      </c>
      <c r="D33" s="2">
        <v>999000</v>
      </c>
      <c r="E33" s="2">
        <v>7870000</v>
      </c>
      <c r="F33" s="2"/>
    </row>
    <row r="34" spans="1:6" x14ac:dyDescent="0.25">
      <c r="A34" s="2">
        <v>1978</v>
      </c>
      <c r="B34" s="2">
        <v>450</v>
      </c>
      <c r="C34" s="2">
        <v>0.13400000000000001</v>
      </c>
      <c r="D34" s="2">
        <v>1029000</v>
      </c>
      <c r="E34" s="2">
        <v>7680000</v>
      </c>
      <c r="F34" s="2"/>
    </row>
    <row r="35" spans="1:6" x14ac:dyDescent="0.25">
      <c r="A35" s="2">
        <v>1979</v>
      </c>
      <c r="B35" s="2">
        <v>405</v>
      </c>
      <c r="C35" s="2">
        <v>0.16400000000000001</v>
      </c>
      <c r="D35" s="2">
        <v>1089000</v>
      </c>
      <c r="E35" s="2">
        <v>6640000</v>
      </c>
      <c r="F35" s="2"/>
    </row>
    <row r="36" spans="1:6" x14ac:dyDescent="0.25">
      <c r="A36" s="2">
        <v>1980</v>
      </c>
      <c r="B36" s="2">
        <v>320</v>
      </c>
      <c r="C36" s="2">
        <v>0.2</v>
      </c>
      <c r="D36" s="2">
        <v>1280000</v>
      </c>
      <c r="E36" s="2">
        <v>6400000</v>
      </c>
      <c r="F36" s="2"/>
    </row>
    <row r="37" spans="1:6" x14ac:dyDescent="0.25">
      <c r="A37" s="2">
        <v>1981</v>
      </c>
      <c r="B37" s="2">
        <v>340</v>
      </c>
      <c r="C37" s="2">
        <v>0.214</v>
      </c>
      <c r="D37" s="2">
        <v>1305000</v>
      </c>
      <c r="E37" s="2">
        <v>6100000</v>
      </c>
      <c r="F37" s="2"/>
    </row>
    <row r="38" spans="1:6" x14ac:dyDescent="0.25">
      <c r="A38" s="2">
        <v>1982</v>
      </c>
      <c r="B38" s="2">
        <v>350</v>
      </c>
      <c r="C38" s="2">
        <v>0.224</v>
      </c>
      <c r="D38" s="2">
        <v>1447000</v>
      </c>
      <c r="E38" s="2">
        <v>6460000</v>
      </c>
      <c r="F38" s="2"/>
    </row>
    <row r="39" spans="1:6" x14ac:dyDescent="0.25">
      <c r="A39" s="2">
        <v>1983</v>
      </c>
      <c r="B39" s="2">
        <v>370</v>
      </c>
      <c r="C39" s="2">
        <v>0.22600000000000001</v>
      </c>
      <c r="D39" s="2">
        <v>1229000</v>
      </c>
      <c r="E39" s="2">
        <v>5440000</v>
      </c>
      <c r="F39" s="2"/>
    </row>
    <row r="40" spans="1:6" x14ac:dyDescent="0.25">
      <c r="A40" s="2">
        <v>1984</v>
      </c>
      <c r="B40" s="2">
        <v>370</v>
      </c>
      <c r="C40" s="2">
        <v>0.219</v>
      </c>
      <c r="D40" s="2">
        <v>1382000</v>
      </c>
      <c r="E40" s="2">
        <v>6310000</v>
      </c>
      <c r="F40" s="2"/>
    </row>
    <row r="41" spans="1:6" x14ac:dyDescent="0.25">
      <c r="A41" s="2">
        <v>1985</v>
      </c>
      <c r="B41" s="2">
        <v>400</v>
      </c>
      <c r="C41" s="2">
        <v>0.23</v>
      </c>
      <c r="D41" s="2">
        <v>1578000</v>
      </c>
      <c r="E41" s="2">
        <v>6860000</v>
      </c>
      <c r="F41" s="2"/>
    </row>
    <row r="42" spans="1:6" x14ac:dyDescent="0.25">
      <c r="A42" s="2">
        <v>1986</v>
      </c>
      <c r="B42" s="2">
        <v>390</v>
      </c>
      <c r="C42" s="2">
        <v>0.23100000000000001</v>
      </c>
      <c r="D42" s="2">
        <v>1462000</v>
      </c>
      <c r="E42" s="2">
        <v>6330000</v>
      </c>
      <c r="F42" s="2"/>
    </row>
    <row r="43" spans="1:6" x14ac:dyDescent="0.25">
      <c r="A43" s="2">
        <v>1987</v>
      </c>
      <c r="B43" s="2">
        <v>400</v>
      </c>
      <c r="C43" s="2">
        <v>0.26600000000000001</v>
      </c>
      <c r="D43" s="2">
        <v>1676000</v>
      </c>
      <c r="E43" s="2">
        <v>6300000</v>
      </c>
      <c r="F43" s="2"/>
    </row>
    <row r="44" spans="1:6" x14ac:dyDescent="0.25">
      <c r="A44" s="2">
        <v>1988</v>
      </c>
      <c r="B44" s="2">
        <v>420</v>
      </c>
      <c r="C44" s="2">
        <v>0.28000000000000003</v>
      </c>
      <c r="D44" s="2">
        <v>1904000</v>
      </c>
      <c r="E44" s="2">
        <v>6800000</v>
      </c>
      <c r="F44" s="2"/>
    </row>
    <row r="45" spans="1:6" x14ac:dyDescent="0.25">
      <c r="A45" s="2">
        <v>1989</v>
      </c>
      <c r="B45" s="2">
        <v>430</v>
      </c>
      <c r="C45" s="2">
        <v>0.307</v>
      </c>
      <c r="D45" s="2">
        <v>1996000</v>
      </c>
      <c r="E45" s="2">
        <v>6500000</v>
      </c>
      <c r="F45" s="2"/>
    </row>
    <row r="46" spans="1:6" x14ac:dyDescent="0.25">
      <c r="A46" s="2">
        <v>1990</v>
      </c>
      <c r="B46" s="2">
        <v>420</v>
      </c>
      <c r="C46" s="2">
        <v>0.39</v>
      </c>
      <c r="D46" s="2">
        <v>2262000</v>
      </c>
      <c r="E46" s="2">
        <v>5800000</v>
      </c>
      <c r="F46" s="2"/>
    </row>
    <row r="47" spans="1:6" x14ac:dyDescent="0.25">
      <c r="A47" s="2">
        <v>1991</v>
      </c>
      <c r="B47" s="2">
        <v>550</v>
      </c>
      <c r="C47" s="2">
        <v>0.43</v>
      </c>
      <c r="D47" s="2">
        <v>2795000</v>
      </c>
      <c r="E47" s="2">
        <v>6500000</v>
      </c>
      <c r="F47" s="2"/>
    </row>
    <row r="48" spans="1:6" x14ac:dyDescent="0.25">
      <c r="A48" s="2">
        <v>1992</v>
      </c>
      <c r="B48" s="2">
        <v>550</v>
      </c>
      <c r="C48" s="2">
        <v>0.435</v>
      </c>
      <c r="D48" s="2">
        <v>3002000</v>
      </c>
      <c r="E48" s="2">
        <v>6900000</v>
      </c>
      <c r="F48" s="2"/>
    </row>
    <row r="49" spans="1:6" x14ac:dyDescent="0.25">
      <c r="A49" s="2">
        <v>1993</v>
      </c>
      <c r="B49" s="2">
        <v>510</v>
      </c>
      <c r="C49" s="2">
        <v>0.46</v>
      </c>
      <c r="D49" s="2">
        <v>2760000</v>
      </c>
      <c r="E49" s="2">
        <v>6000000</v>
      </c>
      <c r="F49" s="2"/>
    </row>
    <row r="50" spans="1:6" x14ac:dyDescent="0.25">
      <c r="A50" s="2">
        <v>1994</v>
      </c>
      <c r="B50" s="2">
        <v>490</v>
      </c>
      <c r="C50" s="2">
        <v>0.46</v>
      </c>
      <c r="D50" s="2">
        <v>2806000</v>
      </c>
      <c r="E50" s="2">
        <v>6100000</v>
      </c>
      <c r="F50" s="2"/>
    </row>
    <row r="51" spans="1:6" x14ac:dyDescent="0.25">
      <c r="A51" s="2">
        <v>1995</v>
      </c>
      <c r="B51" s="2">
        <v>550</v>
      </c>
      <c r="C51" s="2">
        <v>0.48</v>
      </c>
      <c r="D51" s="2">
        <v>3264000</v>
      </c>
      <c r="E51" s="2">
        <v>6800000</v>
      </c>
      <c r="F51" s="2"/>
    </row>
    <row r="52" spans="1:6" x14ac:dyDescent="0.25">
      <c r="A52" s="2">
        <v>1996</v>
      </c>
      <c r="B52" s="2">
        <v>530</v>
      </c>
      <c r="C52" s="2">
        <v>0.49</v>
      </c>
      <c r="D52" s="2">
        <v>2793000</v>
      </c>
      <c r="E52" s="2">
        <v>5700000</v>
      </c>
      <c r="F52" s="2"/>
    </row>
    <row r="53" spans="1:6" x14ac:dyDescent="0.25">
      <c r="A53" s="2">
        <v>1997</v>
      </c>
      <c r="B53" s="2">
        <v>450</v>
      </c>
      <c r="C53" s="2">
        <v>0.51</v>
      </c>
      <c r="D53" s="2">
        <v>2805000</v>
      </c>
      <c r="E53" s="2">
        <v>5500000</v>
      </c>
      <c r="F53" s="2"/>
    </row>
    <row r="54" spans="1:6" x14ac:dyDescent="0.25">
      <c r="A54" s="2">
        <v>1998</v>
      </c>
      <c r="B54" s="2">
        <v>490</v>
      </c>
      <c r="C54" s="2">
        <v>0.53</v>
      </c>
      <c r="D54" s="2">
        <v>3180000</v>
      </c>
      <c r="E54" s="2">
        <v>6000000</v>
      </c>
      <c r="F54" s="2"/>
    </row>
    <row r="55" spans="1:6" x14ac:dyDescent="0.25">
      <c r="A55" s="2">
        <v>1999</v>
      </c>
      <c r="B55" s="2">
        <v>500</v>
      </c>
      <c r="C55" s="2">
        <v>0.53</v>
      </c>
      <c r="D55" s="2">
        <v>3604000</v>
      </c>
      <c r="E55" s="2">
        <v>6800000</v>
      </c>
      <c r="F55" s="2"/>
    </row>
    <row r="56" spans="1:6" x14ac:dyDescent="0.25">
      <c r="A56" s="2">
        <v>2000</v>
      </c>
      <c r="B56" s="2">
        <v>470</v>
      </c>
      <c r="C56" s="2">
        <v>0.53</v>
      </c>
      <c r="D56" s="2">
        <v>3710000</v>
      </c>
      <c r="E56" s="2">
        <v>7000000</v>
      </c>
      <c r="F56" s="2"/>
    </row>
    <row r="57" spans="1:6" x14ac:dyDescent="0.25">
      <c r="A57" s="2">
        <v>2001</v>
      </c>
      <c r="B57" s="2">
        <v>440</v>
      </c>
      <c r="C57" s="2">
        <v>0.53</v>
      </c>
      <c r="D57" s="2">
        <v>3392000</v>
      </c>
      <c r="E57" s="2">
        <v>6400000</v>
      </c>
      <c r="F57" s="2"/>
    </row>
    <row r="58" spans="1:6" x14ac:dyDescent="0.25">
      <c r="A58" s="2">
        <v>2002</v>
      </c>
      <c r="B58" s="2">
        <v>430</v>
      </c>
      <c r="C58" s="2">
        <v>0.54</v>
      </c>
      <c r="D58" s="2">
        <v>3294000</v>
      </c>
      <c r="E58" s="2">
        <v>6100000</v>
      </c>
      <c r="F58" s="2"/>
    </row>
    <row r="59" spans="1:6" x14ac:dyDescent="0.25">
      <c r="A59" s="2">
        <v>2003</v>
      </c>
      <c r="B59" s="2">
        <v>420</v>
      </c>
      <c r="C59" s="2">
        <v>0.54</v>
      </c>
      <c r="D59" s="2">
        <v>2700000</v>
      </c>
      <c r="E59" s="2">
        <v>5000000</v>
      </c>
      <c r="F59" s="2"/>
    </row>
    <row r="60" spans="1:6" x14ac:dyDescent="0.25">
      <c r="A60" s="2">
        <v>2004</v>
      </c>
      <c r="B60" s="2">
        <v>370</v>
      </c>
      <c r="C60" s="2">
        <v>0.54</v>
      </c>
      <c r="D60" s="2">
        <v>2808000</v>
      </c>
      <c r="E60" s="2">
        <v>5200000</v>
      </c>
      <c r="F60" s="2"/>
    </row>
    <row r="61" spans="1:6" x14ac:dyDescent="0.25">
      <c r="A61" s="2">
        <v>2005</v>
      </c>
      <c r="B61" s="2">
        <v>360</v>
      </c>
      <c r="C61" s="2">
        <v>0.54</v>
      </c>
      <c r="D61" s="2">
        <v>2322000</v>
      </c>
      <c r="E61" s="2">
        <v>4300000</v>
      </c>
      <c r="F61" s="2"/>
    </row>
    <row r="62" spans="1:6" x14ac:dyDescent="0.25">
      <c r="A62" s="2">
        <v>2006</v>
      </c>
      <c r="B62" s="2">
        <v>380</v>
      </c>
      <c r="C62" s="2">
        <v>0.56999999999999995</v>
      </c>
      <c r="D62" s="2">
        <v>2565000</v>
      </c>
      <c r="E62" s="2">
        <v>4500000</v>
      </c>
      <c r="F62" s="2"/>
    </row>
    <row r="63" spans="1:6" x14ac:dyDescent="0.25">
      <c r="A63" s="2">
        <v>2007</v>
      </c>
      <c r="B63" s="2">
        <v>380</v>
      </c>
      <c r="C63" s="2">
        <v>0.59</v>
      </c>
      <c r="D63" s="2">
        <v>2360000</v>
      </c>
      <c r="E63" s="2">
        <v>4000000</v>
      </c>
      <c r="F63" s="2"/>
    </row>
    <row r="64" spans="1:6" x14ac:dyDescent="0.25">
      <c r="A64" s="2">
        <v>2008</v>
      </c>
      <c r="B64" s="2">
        <v>390</v>
      </c>
      <c r="C64" s="2">
        <v>0.62</v>
      </c>
      <c r="D64" s="2">
        <v>2666000</v>
      </c>
      <c r="E64" s="2">
        <v>4300000</v>
      </c>
      <c r="F64" s="2"/>
    </row>
    <row r="65" spans="1:6" x14ac:dyDescent="0.25">
      <c r="A65" s="2">
        <v>2009</v>
      </c>
      <c r="B65" s="2">
        <v>445</v>
      </c>
      <c r="C65" s="2">
        <v>0.61</v>
      </c>
      <c r="D65" s="2">
        <v>2440000</v>
      </c>
      <c r="E65" s="2">
        <v>4000000</v>
      </c>
      <c r="F65" s="2"/>
    </row>
    <row r="66" spans="1:6" x14ac:dyDescent="0.25">
      <c r="A66" s="2">
        <v>2010</v>
      </c>
      <c r="B66" s="2">
        <v>475</v>
      </c>
      <c r="C66" s="2">
        <v>0.64500000000000002</v>
      </c>
      <c r="D66" s="2">
        <v>2516000</v>
      </c>
      <c r="E66" s="2">
        <v>3900000</v>
      </c>
      <c r="F66" s="2"/>
    </row>
    <row r="67" spans="1:6" x14ac:dyDescent="0.25">
      <c r="A67" s="2">
        <v>2011</v>
      </c>
      <c r="B67" s="2">
        <v>485</v>
      </c>
      <c r="C67" s="2">
        <v>0.67</v>
      </c>
      <c r="D67" s="2">
        <v>2747000</v>
      </c>
      <c r="E67" s="2">
        <v>4100000</v>
      </c>
      <c r="F67" s="2"/>
    </row>
    <row r="68" spans="1:6" x14ac:dyDescent="0.25">
      <c r="A68" s="2">
        <v>2012</v>
      </c>
      <c r="B68" s="2">
        <v>400</v>
      </c>
      <c r="C68" s="2">
        <v>0.67</v>
      </c>
      <c r="D68" s="2">
        <v>2345000</v>
      </c>
      <c r="E68" s="2">
        <v>3500000</v>
      </c>
      <c r="F68" s="2"/>
    </row>
    <row r="69" spans="1:6" x14ac:dyDescent="0.25">
      <c r="A69" s="2">
        <v>2013</v>
      </c>
      <c r="B69" s="2">
        <v>400</v>
      </c>
      <c r="C69" s="2">
        <v>0.62</v>
      </c>
      <c r="D69" s="2">
        <v>1934000</v>
      </c>
      <c r="E69" s="2">
        <v>3120000</v>
      </c>
      <c r="F69" s="2">
        <v>7800</v>
      </c>
    </row>
    <row r="70" spans="1:6" x14ac:dyDescent="0.25">
      <c r="A70" s="2">
        <v>2014</v>
      </c>
      <c r="B70" s="2">
        <v>360</v>
      </c>
      <c r="C70" s="2">
        <v>0.6</v>
      </c>
      <c r="D70" s="2">
        <v>1944000</v>
      </c>
      <c r="E70" s="2">
        <v>3240000</v>
      </c>
      <c r="F70" s="2">
        <v>9000</v>
      </c>
    </row>
    <row r="71" spans="1:6" x14ac:dyDescent="0.25">
      <c r="A71" s="2">
        <v>2015</v>
      </c>
      <c r="B71" s="2">
        <v>340</v>
      </c>
      <c r="C71" s="2">
        <v>0.68</v>
      </c>
      <c r="D71" s="2">
        <v>2381000</v>
      </c>
      <c r="E71" s="2">
        <v>3502000</v>
      </c>
      <c r="F71" s="2">
        <v>10300</v>
      </c>
    </row>
    <row r="72" spans="1:6" x14ac:dyDescent="0.25">
      <c r="A72" s="2">
        <v>2016</v>
      </c>
      <c r="B72" s="2">
        <v>310</v>
      </c>
      <c r="C72" s="2">
        <v>0.66</v>
      </c>
      <c r="D72" s="2">
        <v>2312000</v>
      </c>
      <c r="E72" s="2">
        <v>3503000</v>
      </c>
      <c r="F72" s="2">
        <v>11300</v>
      </c>
    </row>
    <row r="73" spans="1:6" x14ac:dyDescent="0.25">
      <c r="A73" s="2">
        <v>2017</v>
      </c>
      <c r="B73" s="2">
        <v>350</v>
      </c>
      <c r="C73" s="2">
        <v>0.7</v>
      </c>
      <c r="D73" s="2">
        <v>2580000</v>
      </c>
      <c r="E73" s="2">
        <v>3686000</v>
      </c>
      <c r="F73" s="2">
        <v>10530</v>
      </c>
    </row>
    <row r="74" spans="1:6" x14ac:dyDescent="0.25">
      <c r="A74" s="2">
        <v>2018</v>
      </c>
      <c r="B74" s="2">
        <v>310</v>
      </c>
      <c r="C74" s="2">
        <v>0.66</v>
      </c>
      <c r="D74" s="2">
        <v>1970000</v>
      </c>
      <c r="E74" s="2">
        <v>2985000</v>
      </c>
      <c r="F74" s="2">
        <v>9630</v>
      </c>
    </row>
  </sheetData>
  <pageMargins left="0.75" right="0.75" top="1" bottom="1" header="0.511811023622047" footer="0.511811023622047"/>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27</v>
      </c>
      <c r="B1" s="1" t="s">
        <v>218</v>
      </c>
      <c r="C1" s="1" t="s">
        <v>219</v>
      </c>
      <c r="D1" s="1" t="s">
        <v>220</v>
      </c>
      <c r="E1" s="1" t="s">
        <v>221</v>
      </c>
      <c r="F1" s="1" t="s">
        <v>222</v>
      </c>
      <c r="G1" s="1" t="s">
        <v>223</v>
      </c>
    </row>
    <row r="2" spans="1:7" x14ac:dyDescent="0.25">
      <c r="A2" s="2">
        <v>1998</v>
      </c>
      <c r="B2" s="2">
        <v>55</v>
      </c>
      <c r="C2" s="2">
        <v>300</v>
      </c>
      <c r="D2" s="2">
        <v>300</v>
      </c>
      <c r="E2" s="2">
        <v>5610000</v>
      </c>
      <c r="F2" s="2">
        <v>102000</v>
      </c>
      <c r="G2" s="2">
        <v>340</v>
      </c>
    </row>
    <row r="3" spans="1:7" x14ac:dyDescent="0.25">
      <c r="A3" s="2">
        <v>1999</v>
      </c>
      <c r="B3" s="2">
        <v>47</v>
      </c>
      <c r="C3" s="2">
        <v>420</v>
      </c>
      <c r="D3" s="2">
        <v>420</v>
      </c>
      <c r="E3" s="2">
        <v>7896000</v>
      </c>
      <c r="F3" s="2">
        <v>168000</v>
      </c>
      <c r="G3" s="2">
        <v>400</v>
      </c>
    </row>
    <row r="4" spans="1:7" x14ac:dyDescent="0.25">
      <c r="A4" s="2">
        <v>2000</v>
      </c>
      <c r="B4" s="2">
        <v>52</v>
      </c>
      <c r="C4" s="2">
        <v>500</v>
      </c>
      <c r="D4" s="2">
        <v>650</v>
      </c>
      <c r="E4" s="2">
        <v>8580000</v>
      </c>
      <c r="F4" s="2">
        <v>165000</v>
      </c>
      <c r="G4" s="2">
        <v>330</v>
      </c>
    </row>
  </sheetData>
  <pageMargins left="0.75" right="0.75" top="1" bottom="1" header="0.511811023622047" footer="0.511811023622047"/>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6"/>
  <sheetViews>
    <sheetView zoomScaleNormal="100" workbookViewId="0">
      <pane ySplit="1" topLeftCell="A11" activePane="bottomLeft" state="frozen"/>
      <selection pane="bottomLeft" activeCell="C27" sqref="C27"/>
    </sheetView>
  </sheetViews>
  <sheetFormatPr defaultColWidth="8.7109375" defaultRowHeight="15" x14ac:dyDescent="0.25"/>
  <cols>
    <col min="1" max="1" width="8" customWidth="1"/>
    <col min="2" max="3" width="50" customWidth="1"/>
  </cols>
  <sheetData>
    <row r="1" spans="1:3" ht="25.5" x14ac:dyDescent="0.25">
      <c r="A1" s="1" t="s">
        <v>27</v>
      </c>
      <c r="B1" s="1" t="s">
        <v>224</v>
      </c>
      <c r="C1" s="1" t="s">
        <v>225</v>
      </c>
    </row>
    <row r="2" spans="1:3" x14ac:dyDescent="0.25">
      <c r="A2" s="2">
        <v>1997</v>
      </c>
      <c r="B2" s="2"/>
      <c r="C2" s="2">
        <v>13791000</v>
      </c>
    </row>
    <row r="3" spans="1:3" x14ac:dyDescent="0.25">
      <c r="A3" s="2">
        <v>1998</v>
      </c>
      <c r="B3" s="2"/>
      <c r="C3" s="2">
        <v>14940000</v>
      </c>
    </row>
    <row r="4" spans="1:3" x14ac:dyDescent="0.25">
      <c r="A4" s="2">
        <v>1999</v>
      </c>
      <c r="B4" s="2"/>
      <c r="C4" s="2">
        <v>16715000</v>
      </c>
    </row>
    <row r="5" spans="1:3" x14ac:dyDescent="0.25">
      <c r="A5" s="2">
        <v>2015</v>
      </c>
      <c r="B5" s="2" t="s">
        <v>43</v>
      </c>
      <c r="C5" s="2"/>
    </row>
    <row r="6" spans="1:3" x14ac:dyDescent="0.25">
      <c r="A6" s="2">
        <v>2016</v>
      </c>
      <c r="B6" s="2" t="s">
        <v>43</v>
      </c>
      <c r="C6" s="2"/>
    </row>
  </sheetData>
  <pageMargins left="0.75" right="0.75" top="1" bottom="1" header="0.511811023622047" footer="0.511811023622047"/>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7450E-BDCB-4D7E-8274-A78C1787194E}">
  <dimension ref="A1:K7"/>
  <sheetViews>
    <sheetView workbookViewId="0"/>
  </sheetViews>
  <sheetFormatPr defaultColWidth="8.7109375" defaultRowHeight="15" x14ac:dyDescent="0.25"/>
  <cols>
    <col min="1" max="1" width="8" customWidth="1"/>
    <col min="2" max="2" width="45" customWidth="1"/>
    <col min="3" max="3" width="44" customWidth="1"/>
    <col min="4" max="11" width="50" customWidth="1"/>
  </cols>
  <sheetData>
    <row r="1" spans="1:11" ht="38.25" x14ac:dyDescent="0.25">
      <c r="A1" s="1" t="s">
        <v>27</v>
      </c>
      <c r="B1" s="1" t="s">
        <v>244</v>
      </c>
      <c r="C1" s="1" t="s">
        <v>245</v>
      </c>
      <c r="D1" s="1" t="s">
        <v>246</v>
      </c>
      <c r="E1" s="1" t="s">
        <v>247</v>
      </c>
      <c r="F1" s="1" t="s">
        <v>248</v>
      </c>
      <c r="G1" s="1" t="s">
        <v>249</v>
      </c>
      <c r="H1" s="1" t="s">
        <v>250</v>
      </c>
      <c r="I1" s="1" t="s">
        <v>251</v>
      </c>
      <c r="J1" s="1" t="s">
        <v>252</v>
      </c>
      <c r="K1" s="1" t="s">
        <v>253</v>
      </c>
    </row>
    <row r="2" spans="1:11" x14ac:dyDescent="0.25">
      <c r="A2" s="2">
        <v>2014</v>
      </c>
      <c r="B2" s="2">
        <v>312</v>
      </c>
      <c r="C2" s="2"/>
      <c r="D2" s="2">
        <v>44064000</v>
      </c>
      <c r="E2" s="2">
        <v>973</v>
      </c>
      <c r="F2" s="2">
        <v>19288000</v>
      </c>
      <c r="G2" s="2" t="s">
        <v>44</v>
      </c>
      <c r="H2" s="2" t="s">
        <v>44</v>
      </c>
      <c r="I2" s="2">
        <v>3191000</v>
      </c>
      <c r="J2" s="2" t="s">
        <v>44</v>
      </c>
      <c r="K2" s="2" t="s">
        <v>44</v>
      </c>
    </row>
    <row r="3" spans="1:11" x14ac:dyDescent="0.25">
      <c r="A3" s="2">
        <v>2015</v>
      </c>
      <c r="B3" s="2">
        <v>301</v>
      </c>
      <c r="C3" s="2"/>
      <c r="D3" s="2">
        <v>44981000</v>
      </c>
      <c r="E3" s="2">
        <v>914</v>
      </c>
      <c r="F3" s="2">
        <v>17940000</v>
      </c>
      <c r="G3" s="2" t="s">
        <v>44</v>
      </c>
      <c r="H3" s="2" t="s">
        <v>44</v>
      </c>
      <c r="I3" s="2">
        <v>2873000</v>
      </c>
      <c r="J3" s="2" t="s">
        <v>44</v>
      </c>
      <c r="K3" s="2" t="s">
        <v>44</v>
      </c>
    </row>
    <row r="4" spans="1:11" x14ac:dyDescent="0.25">
      <c r="A4" s="2">
        <v>2018</v>
      </c>
      <c r="B4" s="2" t="s">
        <v>43</v>
      </c>
      <c r="C4" s="2"/>
      <c r="D4" s="2" t="s">
        <v>43</v>
      </c>
      <c r="E4" s="2" t="s">
        <v>43</v>
      </c>
      <c r="F4" s="2" t="s">
        <v>43</v>
      </c>
      <c r="G4" s="2" t="s">
        <v>43</v>
      </c>
      <c r="H4" s="2" t="s">
        <v>43</v>
      </c>
      <c r="I4" s="2" t="s">
        <v>43</v>
      </c>
      <c r="J4" s="2" t="s">
        <v>43</v>
      </c>
      <c r="K4" s="2" t="s">
        <v>43</v>
      </c>
    </row>
    <row r="5" spans="1:11" x14ac:dyDescent="0.25">
      <c r="A5" s="2">
        <v>2021</v>
      </c>
      <c r="B5" s="2">
        <v>274</v>
      </c>
      <c r="C5" s="2">
        <v>51322000</v>
      </c>
      <c r="D5" s="2"/>
      <c r="E5" s="2">
        <v>991</v>
      </c>
      <c r="F5" s="2">
        <v>10402000</v>
      </c>
      <c r="G5" s="2">
        <v>2626000</v>
      </c>
      <c r="H5" s="2" t="s">
        <v>44</v>
      </c>
      <c r="I5" s="2">
        <v>1347000</v>
      </c>
      <c r="J5" s="2" t="s">
        <v>44</v>
      </c>
      <c r="K5" s="2">
        <v>7776000</v>
      </c>
    </row>
    <row r="6" spans="1:11" x14ac:dyDescent="0.25">
      <c r="A6" s="2">
        <v>2022</v>
      </c>
      <c r="B6" s="2">
        <v>291</v>
      </c>
      <c r="C6" s="2">
        <v>47108000</v>
      </c>
      <c r="D6" s="2"/>
      <c r="E6" s="2">
        <v>896</v>
      </c>
      <c r="F6" s="2">
        <v>9059000</v>
      </c>
      <c r="G6" s="2">
        <v>2520000</v>
      </c>
      <c r="H6" s="2" t="s">
        <v>44</v>
      </c>
      <c r="I6" s="2">
        <v>1715000</v>
      </c>
      <c r="J6" s="2" t="s">
        <v>44</v>
      </c>
      <c r="K6" s="2">
        <v>6539000</v>
      </c>
    </row>
    <row r="7" spans="1:11" x14ac:dyDescent="0.25">
      <c r="A7" s="2">
        <v>2023</v>
      </c>
      <c r="B7" s="2">
        <v>255</v>
      </c>
      <c r="C7" s="2">
        <v>43878000</v>
      </c>
      <c r="D7" s="2"/>
      <c r="E7" s="2">
        <v>818</v>
      </c>
      <c r="F7" s="2">
        <v>9283000</v>
      </c>
      <c r="G7" s="2">
        <v>2884000</v>
      </c>
      <c r="H7" s="2" t="s">
        <v>44</v>
      </c>
      <c r="I7" s="2">
        <v>2143000</v>
      </c>
      <c r="J7" s="2" t="s">
        <v>44</v>
      </c>
      <c r="K7" s="2">
        <v>6399000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2"/>
  <sheetViews>
    <sheetView zoomScaleNormal="100" workbookViewId="0">
      <pane ySplit="1" topLeftCell="A2" activePane="bottomLeft" state="frozen"/>
      <selection pane="bottomLeft" activeCell="C29" sqref="C29"/>
    </sheetView>
  </sheetViews>
  <sheetFormatPr defaultColWidth="8.7109375" defaultRowHeight="15" x14ac:dyDescent="0.25"/>
  <cols>
    <col min="1" max="1" width="8" customWidth="1"/>
    <col min="2" max="2" width="27" customWidth="1"/>
    <col min="3" max="3" width="46" customWidth="1"/>
    <col min="4" max="4" width="37" customWidth="1"/>
    <col min="5" max="5" width="38" customWidth="1"/>
    <col min="6" max="8" width="50" customWidth="1"/>
    <col min="9" max="9" width="48" customWidth="1"/>
    <col min="10" max="10" width="50" customWidth="1"/>
    <col min="11" max="11" width="49" customWidth="1"/>
    <col min="12" max="12" width="50" customWidth="1"/>
    <col min="13" max="13" width="47" customWidth="1"/>
    <col min="14" max="14" width="48" customWidth="1"/>
    <col min="15" max="15" width="50" customWidth="1"/>
  </cols>
  <sheetData>
    <row r="1" spans="1:15" ht="25.5" x14ac:dyDescent="0.25">
      <c r="A1" s="1" t="s">
        <v>27</v>
      </c>
      <c r="B1" s="1" t="s">
        <v>45</v>
      </c>
      <c r="C1" s="1" t="s">
        <v>46</v>
      </c>
      <c r="D1" s="1" t="s">
        <v>47</v>
      </c>
      <c r="E1" s="1" t="s">
        <v>48</v>
      </c>
      <c r="F1" s="1" t="s">
        <v>49</v>
      </c>
      <c r="G1" s="1" t="s">
        <v>50</v>
      </c>
      <c r="H1" s="1" t="s">
        <v>51</v>
      </c>
      <c r="I1" s="1" t="s">
        <v>52</v>
      </c>
      <c r="J1" s="1" t="s">
        <v>53</v>
      </c>
      <c r="K1" s="1" t="s">
        <v>54</v>
      </c>
      <c r="L1" s="1" t="s">
        <v>55</v>
      </c>
      <c r="M1" s="1" t="s">
        <v>56</v>
      </c>
      <c r="N1" s="1" t="s">
        <v>57</v>
      </c>
      <c r="O1" s="1" t="s">
        <v>58</v>
      </c>
    </row>
    <row r="2" spans="1:15" x14ac:dyDescent="0.25">
      <c r="A2" s="2">
        <v>1997</v>
      </c>
      <c r="B2" s="2"/>
      <c r="C2" s="2">
        <v>0.38</v>
      </c>
      <c r="D2" s="2">
        <v>5206000</v>
      </c>
      <c r="E2" s="2"/>
      <c r="F2" s="2"/>
      <c r="G2" s="2"/>
      <c r="H2" s="2"/>
      <c r="I2" s="2"/>
      <c r="J2" s="2"/>
      <c r="K2" s="2"/>
      <c r="L2" s="2"/>
      <c r="M2" s="2"/>
      <c r="N2" s="2"/>
      <c r="O2" s="2"/>
    </row>
    <row r="3" spans="1:15" x14ac:dyDescent="0.25">
      <c r="A3" s="2">
        <v>1998</v>
      </c>
      <c r="B3" s="2"/>
      <c r="C3" s="2">
        <v>0.35</v>
      </c>
      <c r="D3" s="2">
        <v>7350000</v>
      </c>
      <c r="E3" s="2"/>
      <c r="F3" s="2"/>
      <c r="G3" s="2"/>
      <c r="H3" s="2"/>
      <c r="I3" s="2"/>
      <c r="J3" s="2"/>
      <c r="K3" s="2"/>
      <c r="L3" s="2"/>
      <c r="M3" s="2"/>
      <c r="N3" s="2"/>
      <c r="O3" s="2"/>
    </row>
    <row r="4" spans="1:15" x14ac:dyDescent="0.25">
      <c r="A4" s="2">
        <v>1999</v>
      </c>
      <c r="B4" s="2"/>
      <c r="C4" s="2">
        <v>0.35</v>
      </c>
      <c r="D4" s="2">
        <v>8575000</v>
      </c>
      <c r="E4" s="2"/>
      <c r="F4" s="2"/>
      <c r="G4" s="2"/>
      <c r="H4" s="2"/>
      <c r="I4" s="2"/>
      <c r="J4" s="2"/>
      <c r="K4" s="2"/>
      <c r="L4" s="2"/>
      <c r="M4" s="2"/>
      <c r="N4" s="2"/>
      <c r="O4" s="2"/>
    </row>
    <row r="5" spans="1:15" x14ac:dyDescent="0.25">
      <c r="A5" s="2">
        <v>2000</v>
      </c>
      <c r="B5" s="2"/>
      <c r="C5" s="2">
        <v>0.36</v>
      </c>
      <c r="D5" s="2">
        <v>10440000</v>
      </c>
      <c r="E5" s="2"/>
      <c r="F5" s="2"/>
      <c r="G5" s="2"/>
      <c r="H5" s="2"/>
      <c r="I5" s="2"/>
      <c r="J5" s="2"/>
      <c r="K5" s="2"/>
      <c r="L5" s="2"/>
      <c r="M5" s="2"/>
      <c r="N5" s="2"/>
      <c r="O5" s="2"/>
    </row>
    <row r="6" spans="1:15" x14ac:dyDescent="0.25">
      <c r="A6" s="2">
        <v>2001</v>
      </c>
      <c r="B6" s="2"/>
      <c r="C6" s="2">
        <v>0.38</v>
      </c>
      <c r="D6" s="2">
        <v>10640000</v>
      </c>
      <c r="E6" s="2"/>
      <c r="F6" s="2"/>
      <c r="G6" s="2"/>
      <c r="H6" s="2"/>
      <c r="I6" s="2"/>
      <c r="J6" s="2"/>
      <c r="K6" s="2"/>
      <c r="L6" s="2"/>
      <c r="M6" s="2"/>
      <c r="N6" s="2"/>
      <c r="O6" s="2"/>
    </row>
    <row r="7" spans="1:15" x14ac:dyDescent="0.25">
      <c r="A7" s="2">
        <v>2002</v>
      </c>
      <c r="B7" s="2"/>
      <c r="C7" s="2">
        <v>0.43</v>
      </c>
      <c r="D7" s="2">
        <v>8600000</v>
      </c>
      <c r="E7" s="2"/>
      <c r="F7" s="2">
        <v>0.43</v>
      </c>
      <c r="G7" s="2"/>
      <c r="H7" s="2"/>
      <c r="I7" s="2"/>
      <c r="J7" s="2"/>
      <c r="K7" s="2"/>
      <c r="L7" s="2"/>
      <c r="M7" s="2"/>
      <c r="N7" s="2"/>
      <c r="O7" s="2"/>
    </row>
    <row r="8" spans="1:15" x14ac:dyDescent="0.25">
      <c r="A8" s="2">
        <v>2003</v>
      </c>
      <c r="B8" s="2"/>
      <c r="C8" s="2">
        <v>0.41</v>
      </c>
      <c r="D8" s="2">
        <v>9225000</v>
      </c>
      <c r="E8" s="2"/>
      <c r="F8" s="2">
        <v>0.41</v>
      </c>
      <c r="G8" s="2"/>
      <c r="H8" s="2"/>
      <c r="I8" s="2"/>
      <c r="J8" s="2"/>
      <c r="K8" s="2"/>
      <c r="L8" s="2"/>
      <c r="M8" s="2"/>
      <c r="N8" s="2"/>
      <c r="O8" s="2"/>
    </row>
    <row r="9" spans="1:15" x14ac:dyDescent="0.25">
      <c r="A9" s="2">
        <v>2004</v>
      </c>
      <c r="B9" s="2"/>
      <c r="C9" s="2">
        <v>0.49</v>
      </c>
      <c r="D9" s="2"/>
      <c r="E9" s="2"/>
      <c r="F9" s="2">
        <v>0.49</v>
      </c>
      <c r="G9" s="2"/>
      <c r="H9" s="2"/>
      <c r="I9" s="2"/>
      <c r="J9" s="2"/>
      <c r="K9" s="2"/>
      <c r="L9" s="2"/>
      <c r="M9" s="2"/>
      <c r="N9" s="2"/>
      <c r="O9" s="2"/>
    </row>
    <row r="10" spans="1:15" x14ac:dyDescent="0.25">
      <c r="A10" s="2">
        <v>2005</v>
      </c>
      <c r="B10" s="2"/>
      <c r="C10" s="2">
        <v>0.439</v>
      </c>
      <c r="D10" s="2"/>
      <c r="E10" s="2"/>
      <c r="F10" s="2">
        <v>0.439</v>
      </c>
      <c r="G10" s="2"/>
      <c r="H10" s="2"/>
      <c r="I10" s="2"/>
      <c r="J10" s="2"/>
      <c r="K10" s="2"/>
      <c r="L10" s="2"/>
      <c r="M10" s="2"/>
      <c r="N10" s="2"/>
      <c r="O10" s="2"/>
    </row>
    <row r="11" spans="1:15" x14ac:dyDescent="0.25">
      <c r="A11" s="2">
        <v>2006</v>
      </c>
      <c r="B11" s="2"/>
      <c r="C11" s="2">
        <v>0.49</v>
      </c>
      <c r="D11" s="2"/>
      <c r="E11" s="2"/>
      <c r="F11" s="2">
        <v>0.49</v>
      </c>
      <c r="G11" s="2"/>
      <c r="H11" s="2"/>
      <c r="I11" s="2"/>
      <c r="J11" s="2"/>
      <c r="K11" s="2"/>
      <c r="L11" s="2"/>
      <c r="M11" s="2"/>
      <c r="N11" s="2"/>
      <c r="O11" s="2"/>
    </row>
    <row r="12" spans="1:15" x14ac:dyDescent="0.25">
      <c r="A12" s="2">
        <v>2007</v>
      </c>
      <c r="B12" s="2">
        <v>1300</v>
      </c>
      <c r="C12" s="2">
        <v>0.41</v>
      </c>
      <c r="D12" s="2"/>
      <c r="E12" s="2"/>
      <c r="F12" s="2">
        <v>0.41</v>
      </c>
      <c r="G12" s="2">
        <v>10496000</v>
      </c>
      <c r="H12" s="2">
        <v>25600000</v>
      </c>
      <c r="I12" s="2"/>
      <c r="J12" s="2" t="s">
        <v>42</v>
      </c>
      <c r="K12" s="2" t="s">
        <v>42</v>
      </c>
      <c r="L12" s="2"/>
      <c r="M12" s="2">
        <v>10496000</v>
      </c>
      <c r="N12" s="2">
        <v>25600000</v>
      </c>
      <c r="O12" s="2">
        <v>19700</v>
      </c>
    </row>
    <row r="13" spans="1:15" x14ac:dyDescent="0.25">
      <c r="A13" s="2">
        <v>2008</v>
      </c>
      <c r="B13" s="2">
        <v>1100</v>
      </c>
      <c r="C13" s="2">
        <v>0.46</v>
      </c>
      <c r="D13" s="2"/>
      <c r="E13" s="2"/>
      <c r="F13" s="2">
        <v>0.46</v>
      </c>
      <c r="G13" s="2">
        <v>8004000</v>
      </c>
      <c r="H13" s="2">
        <v>17400000</v>
      </c>
      <c r="I13" s="2"/>
      <c r="J13" s="2" t="s">
        <v>42</v>
      </c>
      <c r="K13" s="2" t="s">
        <v>42</v>
      </c>
      <c r="L13" s="2"/>
      <c r="M13" s="2">
        <v>8004000</v>
      </c>
      <c r="N13" s="2">
        <v>17400000</v>
      </c>
      <c r="O13" s="2">
        <v>15800</v>
      </c>
    </row>
    <row r="14" spans="1:15" x14ac:dyDescent="0.25">
      <c r="A14" s="2">
        <v>2009</v>
      </c>
      <c r="B14" s="2">
        <v>1100</v>
      </c>
      <c r="C14" s="2">
        <v>0.55000000000000004</v>
      </c>
      <c r="D14" s="2"/>
      <c r="E14" s="2"/>
      <c r="F14" s="2">
        <v>0.55000000000000004</v>
      </c>
      <c r="G14" s="2">
        <v>10175000</v>
      </c>
      <c r="H14" s="2">
        <v>18500000</v>
      </c>
      <c r="I14" s="2"/>
      <c r="J14" s="2" t="s">
        <v>42</v>
      </c>
      <c r="K14" s="2" t="s">
        <v>42</v>
      </c>
      <c r="L14" s="2"/>
      <c r="M14" s="2">
        <v>10175000</v>
      </c>
      <c r="N14" s="2">
        <v>18500000</v>
      </c>
      <c r="O14" s="2">
        <v>16800</v>
      </c>
    </row>
    <row r="15" spans="1:15" x14ac:dyDescent="0.25">
      <c r="A15" s="2">
        <v>2010</v>
      </c>
      <c r="B15" s="2">
        <v>1100</v>
      </c>
      <c r="C15" s="2">
        <v>0.6</v>
      </c>
      <c r="D15" s="2"/>
      <c r="E15" s="2"/>
      <c r="F15" s="2">
        <v>0.6</v>
      </c>
      <c r="G15" s="2">
        <v>10680000</v>
      </c>
      <c r="H15" s="2">
        <v>17800000</v>
      </c>
      <c r="I15" s="2"/>
      <c r="J15" s="2" t="s">
        <v>42</v>
      </c>
      <c r="K15" s="2" t="s">
        <v>42</v>
      </c>
      <c r="L15" s="2" t="s">
        <v>43</v>
      </c>
      <c r="M15" s="2">
        <v>10680000</v>
      </c>
      <c r="N15" s="2">
        <v>17800000</v>
      </c>
      <c r="O15" s="2">
        <v>16200</v>
      </c>
    </row>
    <row r="16" spans="1:15" x14ac:dyDescent="0.25">
      <c r="A16" s="2">
        <v>2011</v>
      </c>
      <c r="B16" s="2">
        <v>1000</v>
      </c>
      <c r="C16" s="2">
        <v>0.65</v>
      </c>
      <c r="D16" s="2"/>
      <c r="E16" s="2"/>
      <c r="F16" s="2">
        <v>0.65</v>
      </c>
      <c r="G16" s="2">
        <v>11310000</v>
      </c>
      <c r="H16" s="2">
        <v>17400000</v>
      </c>
      <c r="I16" s="2"/>
      <c r="J16" s="2" t="s">
        <v>42</v>
      </c>
      <c r="K16" s="2" t="s">
        <v>42</v>
      </c>
      <c r="L16" s="2" t="s">
        <v>43</v>
      </c>
      <c r="M16" s="2">
        <v>11310000</v>
      </c>
      <c r="N16" s="2">
        <v>17400000</v>
      </c>
      <c r="O16" s="2">
        <v>17400</v>
      </c>
    </row>
    <row r="17" spans="1:15" x14ac:dyDescent="0.25">
      <c r="A17" s="2">
        <v>2012</v>
      </c>
      <c r="B17" s="2" t="s">
        <v>43</v>
      </c>
      <c r="C17" s="2" t="s">
        <v>43</v>
      </c>
      <c r="D17" s="2"/>
      <c r="E17" s="2" t="s">
        <v>43</v>
      </c>
      <c r="F17" s="2" t="s">
        <v>43</v>
      </c>
      <c r="G17" s="2" t="s">
        <v>43</v>
      </c>
      <c r="H17" s="2" t="s">
        <v>43</v>
      </c>
      <c r="I17" s="2"/>
      <c r="J17" s="2" t="s">
        <v>43</v>
      </c>
      <c r="K17" s="2" t="s">
        <v>43</v>
      </c>
      <c r="L17" s="2" t="s">
        <v>43</v>
      </c>
      <c r="M17" s="2" t="s">
        <v>43</v>
      </c>
      <c r="N17" s="2" t="s">
        <v>43</v>
      </c>
      <c r="O17" s="2" t="s">
        <v>43</v>
      </c>
    </row>
    <row r="18" spans="1:15" x14ac:dyDescent="0.25">
      <c r="A18" s="2">
        <v>2013</v>
      </c>
      <c r="B18" s="2">
        <v>1250</v>
      </c>
      <c r="C18" s="2">
        <v>0.9</v>
      </c>
      <c r="D18" s="2"/>
      <c r="E18" s="2">
        <v>14500000</v>
      </c>
      <c r="F18" s="2">
        <v>0.9</v>
      </c>
      <c r="G18" s="2">
        <v>13050000</v>
      </c>
      <c r="H18" s="2">
        <v>14500000</v>
      </c>
      <c r="I18" s="2">
        <v>0</v>
      </c>
      <c r="J18" s="2" t="s">
        <v>43</v>
      </c>
      <c r="K18" s="2" t="s">
        <v>43</v>
      </c>
      <c r="L18" s="2" t="s">
        <v>43</v>
      </c>
      <c r="M18" s="2">
        <v>13050000</v>
      </c>
      <c r="N18" s="2">
        <v>14500000</v>
      </c>
      <c r="O18" s="2">
        <v>11600</v>
      </c>
    </row>
    <row r="19" spans="1:15" x14ac:dyDescent="0.25">
      <c r="A19" s="2">
        <v>2014</v>
      </c>
      <c r="B19" s="2">
        <v>1210</v>
      </c>
      <c r="C19" s="2">
        <v>0.82</v>
      </c>
      <c r="D19" s="2"/>
      <c r="E19" s="2">
        <v>12000000</v>
      </c>
      <c r="F19" s="2">
        <v>0.82</v>
      </c>
      <c r="G19" s="2">
        <v>9840000</v>
      </c>
      <c r="H19" s="2">
        <v>12000000</v>
      </c>
      <c r="I19" s="2">
        <v>0</v>
      </c>
      <c r="J19" s="2" t="s">
        <v>43</v>
      </c>
      <c r="K19" s="2" t="s">
        <v>43</v>
      </c>
      <c r="L19" s="2" t="s">
        <v>59</v>
      </c>
      <c r="M19" s="2">
        <v>9840000</v>
      </c>
      <c r="N19" s="2">
        <v>12000000</v>
      </c>
      <c r="O19" s="2">
        <v>9900</v>
      </c>
    </row>
    <row r="20" spans="1:15" x14ac:dyDescent="0.25">
      <c r="A20" s="2">
        <v>2015</v>
      </c>
      <c r="B20" s="2">
        <v>1150</v>
      </c>
      <c r="C20" s="2">
        <v>0.91200000000000003</v>
      </c>
      <c r="D20" s="2"/>
      <c r="E20" s="2">
        <v>9200000</v>
      </c>
      <c r="F20" s="2" t="s">
        <v>44</v>
      </c>
      <c r="G20" s="2" t="s">
        <v>44</v>
      </c>
      <c r="H20" s="2" t="s">
        <v>44</v>
      </c>
      <c r="I20" s="2">
        <v>140000</v>
      </c>
      <c r="J20" s="2" t="s">
        <v>44</v>
      </c>
      <c r="K20" s="2" t="s">
        <v>44</v>
      </c>
      <c r="L20" s="2" t="s">
        <v>44</v>
      </c>
      <c r="M20" s="2">
        <v>8265000</v>
      </c>
      <c r="N20" s="2">
        <v>9060000</v>
      </c>
      <c r="O20" s="2">
        <v>8000</v>
      </c>
    </row>
    <row r="21" spans="1:15" x14ac:dyDescent="0.25">
      <c r="A21" s="2">
        <v>2016</v>
      </c>
      <c r="B21" s="2">
        <v>1050</v>
      </c>
      <c r="C21" s="2">
        <v>1.01</v>
      </c>
      <c r="D21" s="2"/>
      <c r="E21" s="2">
        <v>5600000</v>
      </c>
      <c r="F21" s="2" t="s">
        <v>44</v>
      </c>
      <c r="G21" s="2" t="s">
        <v>44</v>
      </c>
      <c r="H21" s="2" t="s">
        <v>44</v>
      </c>
      <c r="I21" s="2">
        <v>50000</v>
      </c>
      <c r="J21" s="2" t="s">
        <v>44</v>
      </c>
      <c r="K21" s="2" t="s">
        <v>44</v>
      </c>
      <c r="L21" s="2" t="s">
        <v>44</v>
      </c>
      <c r="M21" s="2">
        <v>5592000</v>
      </c>
      <c r="N21" s="2">
        <v>5550000</v>
      </c>
      <c r="O21" s="2">
        <v>5300</v>
      </c>
    </row>
    <row r="22" spans="1:15" x14ac:dyDescent="0.25">
      <c r="A22" s="2">
        <v>2017</v>
      </c>
      <c r="B22" s="2">
        <v>950</v>
      </c>
      <c r="C22" s="2">
        <v>0.91200000000000003</v>
      </c>
      <c r="D22" s="2"/>
      <c r="E22" s="2">
        <v>6660000</v>
      </c>
      <c r="F22" s="2" t="s">
        <v>44</v>
      </c>
      <c r="G22" s="2" t="s">
        <v>44</v>
      </c>
      <c r="H22" s="2" t="s">
        <v>44</v>
      </c>
      <c r="I22" s="2">
        <v>50000</v>
      </c>
      <c r="J22" s="2" t="s">
        <v>44</v>
      </c>
      <c r="K22" s="2" t="s">
        <v>44</v>
      </c>
      <c r="L22" s="2" t="s">
        <v>44</v>
      </c>
      <c r="M22" s="2">
        <v>6028000</v>
      </c>
      <c r="N22" s="2">
        <v>6610000</v>
      </c>
      <c r="O22" s="2">
        <v>7000</v>
      </c>
    </row>
  </sheetData>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
  <sheetViews>
    <sheetView zoomScaleNormal="100" workbookViewId="0">
      <pane ySplit="1" topLeftCell="A2" activePane="bottomLeft" state="frozen"/>
      <selection pane="bottomLeft" activeCell="C31" sqref="C31"/>
    </sheetView>
  </sheetViews>
  <sheetFormatPr defaultColWidth="8.7109375" defaultRowHeight="15" x14ac:dyDescent="0.25"/>
  <cols>
    <col min="1" max="1" width="8" customWidth="1"/>
    <col min="2" max="2" width="45" customWidth="1"/>
    <col min="3" max="3" width="43" customWidth="1"/>
    <col min="4" max="7" width="50" customWidth="1"/>
  </cols>
  <sheetData>
    <row r="1" spans="1:7" ht="25.5" x14ac:dyDescent="0.25">
      <c r="A1" s="1" t="s">
        <v>27</v>
      </c>
      <c r="B1" s="1" t="s">
        <v>60</v>
      </c>
      <c r="C1" s="1" t="s">
        <v>61</v>
      </c>
      <c r="D1" s="1" t="s">
        <v>62</v>
      </c>
      <c r="E1" s="1" t="s">
        <v>63</v>
      </c>
      <c r="F1" s="1" t="s">
        <v>64</v>
      </c>
      <c r="G1" s="1" t="s">
        <v>65</v>
      </c>
    </row>
    <row r="2" spans="1:7" x14ac:dyDescent="0.25">
      <c r="A2" s="2">
        <v>1998</v>
      </c>
      <c r="B2" s="2">
        <v>200</v>
      </c>
      <c r="C2" s="2">
        <v>200</v>
      </c>
      <c r="D2" s="2">
        <v>82</v>
      </c>
      <c r="E2" s="2">
        <v>738000</v>
      </c>
      <c r="F2" s="2">
        <v>9000</v>
      </c>
      <c r="G2" s="2">
        <v>45</v>
      </c>
    </row>
    <row r="3" spans="1:7" x14ac:dyDescent="0.25">
      <c r="A3" s="2">
        <v>1999</v>
      </c>
      <c r="B3" s="2">
        <v>200</v>
      </c>
      <c r="C3" s="2">
        <v>200</v>
      </c>
      <c r="D3" s="2">
        <v>88</v>
      </c>
      <c r="E3" s="2">
        <v>880000</v>
      </c>
      <c r="F3" s="2">
        <v>10000</v>
      </c>
      <c r="G3" s="2">
        <v>50</v>
      </c>
    </row>
  </sheetData>
  <pageMargins left="0.75" right="0.75" top="1" bottom="1"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1" customWidth="1"/>
    <col min="3" max="3" width="39" customWidth="1"/>
    <col min="4" max="7" width="50" customWidth="1"/>
  </cols>
  <sheetData>
    <row r="1" spans="1:7" ht="25.5" x14ac:dyDescent="0.25">
      <c r="A1" s="1" t="s">
        <v>27</v>
      </c>
      <c r="B1" s="1" t="s">
        <v>66</v>
      </c>
      <c r="C1" s="1" t="s">
        <v>67</v>
      </c>
      <c r="D1" s="1" t="s">
        <v>68</v>
      </c>
      <c r="E1" s="1" t="s">
        <v>69</v>
      </c>
      <c r="F1" s="1" t="s">
        <v>70</v>
      </c>
      <c r="G1" s="1" t="s">
        <v>71</v>
      </c>
    </row>
    <row r="2" spans="1:7" x14ac:dyDescent="0.25">
      <c r="A2" s="2">
        <v>1998</v>
      </c>
      <c r="B2" s="2">
        <v>600</v>
      </c>
      <c r="C2" s="2">
        <v>600</v>
      </c>
      <c r="D2" s="2">
        <v>18</v>
      </c>
      <c r="E2" s="2">
        <v>2754000</v>
      </c>
      <c r="F2" s="2">
        <v>153000</v>
      </c>
      <c r="G2" s="2">
        <v>255</v>
      </c>
    </row>
    <row r="3" spans="1:7" x14ac:dyDescent="0.25">
      <c r="A3" s="2">
        <v>1999</v>
      </c>
      <c r="B3" s="2">
        <v>550</v>
      </c>
      <c r="C3" s="2">
        <v>550</v>
      </c>
      <c r="D3" s="2">
        <v>18</v>
      </c>
      <c r="E3" s="2">
        <v>2574000</v>
      </c>
      <c r="F3" s="2">
        <v>143000</v>
      </c>
      <c r="G3" s="2">
        <v>260</v>
      </c>
    </row>
    <row r="4" spans="1:7" x14ac:dyDescent="0.25">
      <c r="A4" s="2">
        <v>2000</v>
      </c>
      <c r="B4" s="2">
        <v>540</v>
      </c>
      <c r="C4" s="2">
        <v>540</v>
      </c>
      <c r="D4" s="2">
        <v>19</v>
      </c>
      <c r="E4" s="2">
        <v>2774000</v>
      </c>
      <c r="F4" s="2">
        <v>146000</v>
      </c>
      <c r="G4" s="2">
        <v>270</v>
      </c>
    </row>
    <row r="5" spans="1:7" x14ac:dyDescent="0.25">
      <c r="A5" s="2">
        <v>2001</v>
      </c>
      <c r="B5" s="2">
        <v>500</v>
      </c>
      <c r="C5" s="2">
        <v>500</v>
      </c>
      <c r="D5" s="2">
        <v>22</v>
      </c>
      <c r="E5" s="2">
        <v>2750000</v>
      </c>
      <c r="F5" s="2">
        <v>125000</v>
      </c>
      <c r="G5" s="2">
        <v>250</v>
      </c>
    </row>
  </sheetData>
  <pageMargins left="0.75" right="0.75" top="1" bottom="1" header="0.511811023622047" footer="0.511811023622047"/>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1"/>
  <sheetViews>
    <sheetView zoomScaleNormal="100" workbookViewId="0">
      <pane ySplit="1" topLeftCell="A50" activePane="bottomLeft" state="frozen"/>
      <selection pane="bottomLeft" activeCell="F61" sqref="F61"/>
    </sheetView>
  </sheetViews>
  <sheetFormatPr defaultColWidth="8.7109375" defaultRowHeight="15" x14ac:dyDescent="0.25"/>
  <cols>
    <col min="1" max="1" width="8" customWidth="1"/>
    <col min="2" max="2" width="24" customWidth="1"/>
    <col min="3" max="3" width="26" customWidth="1"/>
    <col min="4" max="4" width="24" customWidth="1"/>
    <col min="5" max="5" width="45" customWidth="1"/>
    <col min="6" max="7" width="50" customWidth="1"/>
    <col min="8" max="8" width="36" customWidth="1"/>
    <col min="9" max="9" width="50" customWidth="1"/>
    <col min="10" max="10" width="37" customWidth="1"/>
    <col min="11" max="12" width="50" customWidth="1"/>
    <col min="13" max="14" width="39" customWidth="1"/>
    <col min="15" max="15" width="50" customWidth="1"/>
    <col min="16" max="16" width="41" customWidth="1"/>
    <col min="17" max="17" width="50" customWidth="1"/>
    <col min="18" max="18" width="46" customWidth="1"/>
    <col min="19" max="21" width="50" customWidth="1"/>
    <col min="22" max="22" width="49" customWidth="1"/>
  </cols>
  <sheetData>
    <row r="1" spans="1:22" ht="25.5" x14ac:dyDescent="0.25">
      <c r="A1" s="1" t="s">
        <v>27</v>
      </c>
      <c r="B1" s="1" t="s">
        <v>72</v>
      </c>
      <c r="C1" s="1" t="s">
        <v>73</v>
      </c>
      <c r="D1" s="1" t="s">
        <v>74</v>
      </c>
      <c r="E1" s="1" t="s">
        <v>75</v>
      </c>
      <c r="F1" s="1" t="s">
        <v>76</v>
      </c>
      <c r="G1" s="1" t="s">
        <v>77</v>
      </c>
      <c r="H1" s="1" t="s">
        <v>78</v>
      </c>
      <c r="I1" s="1" t="s">
        <v>79</v>
      </c>
      <c r="J1" s="1" t="s">
        <v>80</v>
      </c>
      <c r="K1" s="1" t="s">
        <v>81</v>
      </c>
      <c r="L1" s="1" t="s">
        <v>82</v>
      </c>
      <c r="M1" s="1" t="s">
        <v>83</v>
      </c>
      <c r="N1" s="1" t="s">
        <v>84</v>
      </c>
      <c r="O1" s="1" t="s">
        <v>85</v>
      </c>
      <c r="P1" s="1" t="s">
        <v>86</v>
      </c>
      <c r="Q1" s="1" t="s">
        <v>87</v>
      </c>
      <c r="R1" s="1" t="s">
        <v>88</v>
      </c>
      <c r="S1" s="1" t="s">
        <v>89</v>
      </c>
      <c r="T1" s="1" t="s">
        <v>90</v>
      </c>
      <c r="U1" s="1" t="s">
        <v>91</v>
      </c>
      <c r="V1" s="1" t="s">
        <v>92</v>
      </c>
    </row>
    <row r="2" spans="1:22" x14ac:dyDescent="0.25">
      <c r="A2" s="2">
        <v>1946</v>
      </c>
      <c r="B2" s="2"/>
      <c r="C2" s="2">
        <v>3380</v>
      </c>
      <c r="D2" s="2"/>
      <c r="E2" s="2">
        <v>0.17799999999999999</v>
      </c>
      <c r="F2" s="2"/>
      <c r="G2" s="2"/>
      <c r="H2" s="2">
        <v>1535000</v>
      </c>
      <c r="I2" s="2"/>
      <c r="J2" s="2">
        <v>8625000</v>
      </c>
      <c r="K2" s="2"/>
      <c r="L2" s="2"/>
      <c r="M2" s="2"/>
      <c r="N2" s="2">
        <v>2550</v>
      </c>
      <c r="O2" s="2"/>
      <c r="P2" s="2"/>
      <c r="Q2" s="2"/>
      <c r="R2" s="2"/>
      <c r="S2" s="2"/>
      <c r="T2" s="2"/>
      <c r="U2" s="2"/>
      <c r="V2" s="2"/>
    </row>
    <row r="3" spans="1:22" x14ac:dyDescent="0.25">
      <c r="A3" s="2">
        <v>1947</v>
      </c>
      <c r="B3" s="2"/>
      <c r="C3" s="2">
        <v>3380</v>
      </c>
      <c r="D3" s="2"/>
      <c r="E3" s="2">
        <v>0.185</v>
      </c>
      <c r="F3" s="2"/>
      <c r="G3" s="2"/>
      <c r="H3" s="2">
        <v>1617000</v>
      </c>
      <c r="I3" s="2"/>
      <c r="J3" s="2">
        <v>8738000</v>
      </c>
      <c r="K3" s="2"/>
      <c r="L3" s="2"/>
      <c r="M3" s="2"/>
      <c r="N3" s="2">
        <v>2590</v>
      </c>
      <c r="O3" s="2"/>
      <c r="P3" s="2"/>
      <c r="Q3" s="2"/>
      <c r="R3" s="2"/>
      <c r="S3" s="2"/>
      <c r="T3" s="2"/>
      <c r="U3" s="2"/>
      <c r="V3" s="2"/>
    </row>
    <row r="4" spans="1:22" x14ac:dyDescent="0.25">
      <c r="A4" s="2">
        <v>1948</v>
      </c>
      <c r="B4" s="2"/>
      <c r="C4" s="2">
        <v>3380</v>
      </c>
      <c r="D4" s="2"/>
      <c r="E4" s="2">
        <v>0.19600000000000001</v>
      </c>
      <c r="F4" s="2"/>
      <c r="G4" s="2"/>
      <c r="H4" s="2">
        <v>1446000</v>
      </c>
      <c r="I4" s="2"/>
      <c r="J4" s="2">
        <v>7375000</v>
      </c>
      <c r="K4" s="2"/>
      <c r="L4" s="2"/>
      <c r="M4" s="2"/>
      <c r="N4" s="2">
        <v>2180</v>
      </c>
      <c r="O4" s="2"/>
      <c r="P4" s="2"/>
      <c r="Q4" s="2"/>
      <c r="R4" s="2"/>
      <c r="S4" s="2"/>
      <c r="T4" s="2"/>
      <c r="U4" s="2"/>
      <c r="V4" s="2"/>
    </row>
    <row r="5" spans="1:22" x14ac:dyDescent="0.25">
      <c r="A5" s="2">
        <v>1949</v>
      </c>
      <c r="B5" s="2"/>
      <c r="C5" s="2">
        <v>3380</v>
      </c>
      <c r="D5" s="2"/>
      <c r="E5" s="2">
        <v>0.311</v>
      </c>
      <c r="F5" s="2"/>
      <c r="G5" s="2"/>
      <c r="H5" s="2">
        <v>1672000</v>
      </c>
      <c r="I5" s="2"/>
      <c r="J5" s="2">
        <v>5375000</v>
      </c>
      <c r="K5" s="2"/>
      <c r="L5" s="2"/>
      <c r="M5" s="2"/>
      <c r="N5" s="2">
        <v>1590</v>
      </c>
      <c r="O5" s="2"/>
      <c r="P5" s="2"/>
      <c r="Q5" s="2"/>
      <c r="R5" s="2"/>
      <c r="S5" s="2"/>
      <c r="T5" s="2"/>
      <c r="U5" s="2"/>
      <c r="V5" s="2"/>
    </row>
    <row r="6" spans="1:22" x14ac:dyDescent="0.25">
      <c r="A6" s="2">
        <v>1950</v>
      </c>
      <c r="B6" s="2"/>
      <c r="C6" s="2">
        <v>3380</v>
      </c>
      <c r="D6" s="2"/>
      <c r="E6" s="2">
        <v>0.36899999999999999</v>
      </c>
      <c r="F6" s="2"/>
      <c r="G6" s="2"/>
      <c r="H6" s="2">
        <v>3459000</v>
      </c>
      <c r="I6" s="2"/>
      <c r="J6" s="2">
        <v>9375000</v>
      </c>
      <c r="K6" s="2"/>
      <c r="L6" s="2"/>
      <c r="M6" s="2"/>
      <c r="N6" s="2">
        <v>2770</v>
      </c>
      <c r="O6" s="2"/>
      <c r="P6" s="2"/>
      <c r="Q6" s="2"/>
      <c r="R6" s="2"/>
      <c r="S6" s="2"/>
      <c r="T6" s="2"/>
      <c r="U6" s="2"/>
      <c r="V6" s="2"/>
    </row>
    <row r="7" spans="1:22" x14ac:dyDescent="0.25">
      <c r="A7" s="2">
        <v>1951</v>
      </c>
      <c r="B7" s="2"/>
      <c r="C7" s="2">
        <v>3400</v>
      </c>
      <c r="D7" s="2"/>
      <c r="E7" s="2">
        <v>0.38</v>
      </c>
      <c r="F7" s="2"/>
      <c r="G7" s="2"/>
      <c r="H7" s="2">
        <v>3658000</v>
      </c>
      <c r="I7" s="2"/>
      <c r="J7" s="2">
        <v>9625000</v>
      </c>
      <c r="K7" s="2"/>
      <c r="L7" s="2"/>
      <c r="M7" s="2"/>
      <c r="N7" s="2">
        <v>2830</v>
      </c>
      <c r="O7" s="2"/>
      <c r="P7" s="2"/>
      <c r="Q7" s="2"/>
      <c r="R7" s="2"/>
      <c r="S7" s="2"/>
      <c r="T7" s="2"/>
      <c r="U7" s="2"/>
      <c r="V7" s="2"/>
    </row>
    <row r="8" spans="1:22" x14ac:dyDescent="0.25">
      <c r="A8" s="2">
        <v>1952</v>
      </c>
      <c r="B8" s="2"/>
      <c r="C8" s="2">
        <v>3450</v>
      </c>
      <c r="D8" s="2"/>
      <c r="E8" s="2">
        <v>0.38200000000000001</v>
      </c>
      <c r="F8" s="2"/>
      <c r="G8" s="2"/>
      <c r="H8" s="2">
        <v>3930000</v>
      </c>
      <c r="I8" s="2"/>
      <c r="J8" s="2">
        <v>10288000</v>
      </c>
      <c r="K8" s="2"/>
      <c r="L8" s="2"/>
      <c r="M8" s="2"/>
      <c r="N8" s="2">
        <v>2980</v>
      </c>
      <c r="O8" s="2"/>
      <c r="P8" s="2"/>
      <c r="Q8" s="2"/>
      <c r="R8" s="2"/>
      <c r="S8" s="2"/>
      <c r="T8" s="2"/>
      <c r="U8" s="2"/>
      <c r="V8" s="2"/>
    </row>
    <row r="9" spans="1:22" x14ac:dyDescent="0.25">
      <c r="A9" s="2">
        <v>1953</v>
      </c>
      <c r="B9" s="2"/>
      <c r="C9" s="2">
        <v>3500</v>
      </c>
      <c r="D9" s="2"/>
      <c r="E9" s="2">
        <v>0.46500000000000002</v>
      </c>
      <c r="F9" s="2"/>
      <c r="G9" s="2"/>
      <c r="H9" s="2">
        <v>4803000</v>
      </c>
      <c r="I9" s="2"/>
      <c r="J9" s="2">
        <v>10330000</v>
      </c>
      <c r="K9" s="2"/>
      <c r="L9" s="2"/>
      <c r="M9" s="2"/>
      <c r="N9" s="2">
        <v>2950</v>
      </c>
      <c r="O9" s="2"/>
      <c r="P9" s="2"/>
      <c r="Q9" s="2"/>
      <c r="R9" s="2"/>
      <c r="S9" s="2"/>
      <c r="T9" s="2"/>
      <c r="U9" s="2"/>
      <c r="V9" s="2"/>
    </row>
    <row r="10" spans="1:22" x14ac:dyDescent="0.25">
      <c r="A10" s="2">
        <v>1954</v>
      </c>
      <c r="B10" s="2"/>
      <c r="C10" s="2">
        <v>3550</v>
      </c>
      <c r="D10" s="2"/>
      <c r="E10" s="2">
        <v>0.45600000000000002</v>
      </c>
      <c r="F10" s="2"/>
      <c r="G10" s="2"/>
      <c r="H10" s="2">
        <v>5666000</v>
      </c>
      <c r="I10" s="2"/>
      <c r="J10" s="2">
        <v>12425000</v>
      </c>
      <c r="K10" s="2"/>
      <c r="L10" s="2"/>
      <c r="M10" s="2"/>
      <c r="N10" s="2">
        <v>3500</v>
      </c>
      <c r="O10" s="2"/>
      <c r="P10" s="2"/>
      <c r="Q10" s="2"/>
      <c r="R10" s="2"/>
      <c r="S10" s="2"/>
      <c r="T10" s="2"/>
      <c r="U10" s="2"/>
      <c r="V10" s="2"/>
    </row>
    <row r="11" spans="1:22" x14ac:dyDescent="0.25">
      <c r="A11" s="2">
        <v>1955</v>
      </c>
      <c r="B11" s="2"/>
      <c r="C11" s="2">
        <v>3750</v>
      </c>
      <c r="D11" s="2"/>
      <c r="E11" s="2">
        <v>0.46</v>
      </c>
      <c r="F11" s="2"/>
      <c r="G11" s="2"/>
      <c r="H11" s="2">
        <v>5001000</v>
      </c>
      <c r="I11" s="2"/>
      <c r="J11" s="2">
        <v>10872000</v>
      </c>
      <c r="K11" s="2"/>
      <c r="L11" s="2"/>
      <c r="M11" s="2"/>
      <c r="N11" s="2">
        <v>2900</v>
      </c>
      <c r="O11" s="2"/>
      <c r="P11" s="2"/>
      <c r="Q11" s="2"/>
      <c r="R11" s="2"/>
      <c r="S11" s="2"/>
      <c r="T11" s="2"/>
      <c r="U11" s="2"/>
      <c r="V11" s="2"/>
    </row>
    <row r="12" spans="1:22" x14ac:dyDescent="0.25">
      <c r="A12" s="2">
        <v>1956</v>
      </c>
      <c r="B12" s="2"/>
      <c r="C12" s="2">
        <v>4860</v>
      </c>
      <c r="D12" s="2"/>
      <c r="E12" s="2">
        <v>0.504</v>
      </c>
      <c r="F12" s="2"/>
      <c r="G12" s="2"/>
      <c r="H12" s="2">
        <v>5613000</v>
      </c>
      <c r="I12" s="2"/>
      <c r="J12" s="2">
        <v>11136000</v>
      </c>
      <c r="K12" s="2"/>
      <c r="L12" s="2"/>
      <c r="M12" s="2"/>
      <c r="N12" s="2">
        <v>2290</v>
      </c>
      <c r="O12" s="2"/>
      <c r="P12" s="2"/>
      <c r="Q12" s="2"/>
      <c r="R12" s="2"/>
      <c r="S12" s="2"/>
      <c r="T12" s="2"/>
      <c r="U12" s="2"/>
      <c r="V12" s="2"/>
    </row>
    <row r="13" spans="1:22" x14ac:dyDescent="0.25">
      <c r="A13" s="2">
        <v>1957</v>
      </c>
      <c r="B13" s="2"/>
      <c r="C13" s="2">
        <v>5010</v>
      </c>
      <c r="D13" s="2"/>
      <c r="E13" s="2">
        <v>0.35399999999999998</v>
      </c>
      <c r="F13" s="2"/>
      <c r="G13" s="2"/>
      <c r="H13" s="2">
        <v>6548000</v>
      </c>
      <c r="I13" s="2"/>
      <c r="J13" s="2">
        <v>18496000</v>
      </c>
      <c r="K13" s="2"/>
      <c r="L13" s="2"/>
      <c r="M13" s="2"/>
      <c r="N13" s="2">
        <v>3690</v>
      </c>
      <c r="O13" s="2"/>
      <c r="P13" s="2"/>
      <c r="Q13" s="2"/>
      <c r="R13" s="2"/>
      <c r="S13" s="2"/>
      <c r="T13" s="2"/>
      <c r="U13" s="2"/>
      <c r="V13" s="2"/>
    </row>
    <row r="14" spans="1:22" x14ac:dyDescent="0.25">
      <c r="A14" s="2">
        <v>1958</v>
      </c>
      <c r="B14" s="2"/>
      <c r="C14" s="2">
        <v>5740</v>
      </c>
      <c r="D14" s="2"/>
      <c r="E14" s="2">
        <v>0.27800000000000002</v>
      </c>
      <c r="F14" s="2"/>
      <c r="G14" s="2"/>
      <c r="H14" s="2">
        <v>2961000</v>
      </c>
      <c r="I14" s="2"/>
      <c r="J14" s="2">
        <v>10634000</v>
      </c>
      <c r="K14" s="2"/>
      <c r="L14" s="2"/>
      <c r="M14" s="2"/>
      <c r="N14" s="2">
        <v>1850</v>
      </c>
      <c r="O14" s="2"/>
      <c r="P14" s="2"/>
      <c r="Q14" s="2"/>
      <c r="R14" s="2"/>
      <c r="S14" s="2"/>
      <c r="T14" s="2"/>
      <c r="U14" s="2"/>
      <c r="V14" s="2"/>
    </row>
    <row r="15" spans="1:22" x14ac:dyDescent="0.25">
      <c r="A15" s="2">
        <v>1959</v>
      </c>
      <c r="B15" s="2"/>
      <c r="C15" s="2">
        <v>5900</v>
      </c>
      <c r="D15" s="2"/>
      <c r="E15" s="2">
        <v>0.26800000000000002</v>
      </c>
      <c r="F15" s="2"/>
      <c r="G15" s="2"/>
      <c r="H15" s="2">
        <v>3488000</v>
      </c>
      <c r="I15" s="2"/>
      <c r="J15" s="2">
        <v>12999000</v>
      </c>
      <c r="K15" s="2"/>
      <c r="L15" s="2"/>
      <c r="M15" s="2"/>
      <c r="N15" s="2">
        <v>2200</v>
      </c>
      <c r="O15" s="2"/>
      <c r="P15" s="2"/>
      <c r="Q15" s="2"/>
      <c r="R15" s="2"/>
      <c r="S15" s="2"/>
      <c r="T15" s="2"/>
      <c r="U15" s="2"/>
      <c r="V15" s="2"/>
    </row>
    <row r="16" spans="1:22" x14ac:dyDescent="0.25">
      <c r="A16" s="2">
        <v>1960</v>
      </c>
      <c r="B16" s="2"/>
      <c r="C16" s="2">
        <v>5500</v>
      </c>
      <c r="D16" s="2"/>
      <c r="E16" s="2">
        <v>0.24099999999999999</v>
      </c>
      <c r="F16" s="2"/>
      <c r="G16" s="2"/>
      <c r="H16" s="2">
        <v>3202000</v>
      </c>
      <c r="I16" s="2"/>
      <c r="J16" s="2">
        <v>13272000</v>
      </c>
      <c r="K16" s="2"/>
      <c r="L16" s="2"/>
      <c r="M16" s="2"/>
      <c r="N16" s="2">
        <v>2410</v>
      </c>
      <c r="O16" s="2"/>
      <c r="P16" s="2"/>
      <c r="Q16" s="2"/>
      <c r="R16" s="2"/>
      <c r="S16" s="2"/>
      <c r="T16" s="2"/>
      <c r="U16" s="2"/>
      <c r="V16" s="2"/>
    </row>
    <row r="17" spans="1:22" x14ac:dyDescent="0.25">
      <c r="A17" s="2">
        <v>1961</v>
      </c>
      <c r="B17" s="2"/>
      <c r="C17" s="2">
        <v>5160</v>
      </c>
      <c r="D17" s="2"/>
      <c r="E17" s="2">
        <v>0.224</v>
      </c>
      <c r="F17" s="2"/>
      <c r="G17" s="2"/>
      <c r="H17" s="2">
        <v>1886000</v>
      </c>
      <c r="I17" s="2"/>
      <c r="J17" s="2">
        <v>8432000</v>
      </c>
      <c r="K17" s="2"/>
      <c r="L17" s="2"/>
      <c r="M17" s="2"/>
      <c r="N17" s="2">
        <v>1630</v>
      </c>
      <c r="O17" s="2"/>
      <c r="P17" s="2"/>
      <c r="Q17" s="2"/>
      <c r="R17" s="2"/>
      <c r="S17" s="2"/>
      <c r="T17" s="2"/>
      <c r="U17" s="2"/>
      <c r="V17" s="2"/>
    </row>
    <row r="18" spans="1:22" x14ac:dyDescent="0.25">
      <c r="A18" s="2">
        <v>1962</v>
      </c>
      <c r="B18" s="2"/>
      <c r="C18" s="2">
        <v>4810</v>
      </c>
      <c r="D18" s="2"/>
      <c r="E18" s="2">
        <v>0.223</v>
      </c>
      <c r="F18" s="2"/>
      <c r="G18" s="2"/>
      <c r="H18" s="2">
        <v>2985000</v>
      </c>
      <c r="I18" s="2"/>
      <c r="J18" s="2">
        <v>13392000</v>
      </c>
      <c r="K18" s="2"/>
      <c r="L18" s="2"/>
      <c r="M18" s="2"/>
      <c r="N18" s="2">
        <v>2780</v>
      </c>
      <c r="O18" s="2"/>
      <c r="P18" s="2"/>
      <c r="Q18" s="2"/>
      <c r="R18" s="2"/>
      <c r="S18" s="2"/>
      <c r="T18" s="2"/>
      <c r="U18" s="2"/>
      <c r="V18" s="2"/>
    </row>
    <row r="19" spans="1:22" x14ac:dyDescent="0.25">
      <c r="A19" s="2">
        <v>1963</v>
      </c>
      <c r="B19" s="2"/>
      <c r="C19" s="2">
        <v>4710</v>
      </c>
      <c r="D19" s="2"/>
      <c r="E19" s="2">
        <v>0.26200000000000001</v>
      </c>
      <c r="F19" s="2"/>
      <c r="G19" s="2"/>
      <c r="H19" s="2">
        <v>1744000</v>
      </c>
      <c r="I19" s="2"/>
      <c r="J19" s="2">
        <v>6651000</v>
      </c>
      <c r="K19" s="2"/>
      <c r="L19" s="2"/>
      <c r="M19" s="2"/>
      <c r="N19" s="2">
        <v>1410</v>
      </c>
      <c r="O19" s="2"/>
      <c r="P19" s="2"/>
      <c r="Q19" s="2"/>
      <c r="R19" s="2"/>
      <c r="S19" s="2"/>
      <c r="T19" s="2"/>
      <c r="U19" s="2"/>
      <c r="V19" s="2"/>
    </row>
    <row r="20" spans="1:22" x14ac:dyDescent="0.25">
      <c r="A20" s="2">
        <v>1964</v>
      </c>
      <c r="B20" s="2"/>
      <c r="C20" s="2">
        <v>3900</v>
      </c>
      <c r="D20" s="2"/>
      <c r="E20" s="2">
        <v>0.30399999999999999</v>
      </c>
      <c r="F20" s="2"/>
      <c r="G20" s="2"/>
      <c r="H20" s="2">
        <v>3025000</v>
      </c>
      <c r="I20" s="2"/>
      <c r="J20" s="2">
        <v>9947000</v>
      </c>
      <c r="K20" s="2"/>
      <c r="L20" s="2"/>
      <c r="M20" s="2"/>
      <c r="N20" s="2">
        <v>2550</v>
      </c>
      <c r="O20" s="2"/>
      <c r="P20" s="2"/>
      <c r="Q20" s="2"/>
      <c r="R20" s="2"/>
      <c r="S20" s="2"/>
      <c r="T20" s="2"/>
      <c r="U20" s="2"/>
      <c r="V20" s="2"/>
    </row>
    <row r="21" spans="1:22" x14ac:dyDescent="0.25">
      <c r="A21" s="2">
        <v>1965</v>
      </c>
      <c r="B21" s="2"/>
      <c r="C21" s="2">
        <v>3800</v>
      </c>
      <c r="D21" s="2"/>
      <c r="E21" s="2">
        <v>0.315</v>
      </c>
      <c r="F21" s="2"/>
      <c r="G21" s="2"/>
      <c r="H21" s="2">
        <v>2362000</v>
      </c>
      <c r="I21" s="2"/>
      <c r="J21" s="2">
        <v>7500000</v>
      </c>
      <c r="K21" s="2"/>
      <c r="L21" s="2"/>
      <c r="M21" s="2"/>
      <c r="N21" s="2">
        <v>1970</v>
      </c>
      <c r="O21" s="2"/>
      <c r="P21" s="2"/>
      <c r="Q21" s="2"/>
      <c r="R21" s="2"/>
      <c r="S21" s="2"/>
      <c r="T21" s="2"/>
      <c r="U21" s="2"/>
      <c r="V21" s="2"/>
    </row>
    <row r="22" spans="1:22" x14ac:dyDescent="0.25">
      <c r="A22" s="2">
        <v>1966</v>
      </c>
      <c r="B22" s="2"/>
      <c r="C22" s="2">
        <v>3700</v>
      </c>
      <c r="D22" s="2"/>
      <c r="E22" s="2">
        <v>0.25600000000000001</v>
      </c>
      <c r="F22" s="2"/>
      <c r="G22" s="2"/>
      <c r="H22" s="2">
        <v>2058000</v>
      </c>
      <c r="I22" s="2"/>
      <c r="J22" s="2">
        <v>8040000</v>
      </c>
      <c r="K22" s="2"/>
      <c r="L22" s="2"/>
      <c r="M22" s="2"/>
      <c r="N22" s="2">
        <v>2170</v>
      </c>
      <c r="O22" s="2"/>
      <c r="P22" s="2"/>
      <c r="Q22" s="2"/>
      <c r="R22" s="2"/>
      <c r="S22" s="2"/>
      <c r="T22" s="2"/>
      <c r="U22" s="2"/>
      <c r="V22" s="2"/>
    </row>
    <row r="23" spans="1:22" x14ac:dyDescent="0.25">
      <c r="A23" s="2">
        <v>1967</v>
      </c>
      <c r="B23" s="2"/>
      <c r="C23" s="2">
        <v>3500</v>
      </c>
      <c r="D23" s="2"/>
      <c r="E23" s="2">
        <v>0.27100000000000002</v>
      </c>
      <c r="F23" s="2"/>
      <c r="G23" s="2"/>
      <c r="H23" s="2">
        <v>1474000</v>
      </c>
      <c r="I23" s="2"/>
      <c r="J23" s="2">
        <v>5440000</v>
      </c>
      <c r="K23" s="2"/>
      <c r="L23" s="2"/>
      <c r="M23" s="2"/>
      <c r="N23" s="2">
        <v>1550</v>
      </c>
      <c r="O23" s="2"/>
      <c r="P23" s="2"/>
      <c r="Q23" s="2"/>
      <c r="R23" s="2"/>
      <c r="S23" s="2"/>
      <c r="T23" s="2"/>
      <c r="U23" s="2"/>
      <c r="V23" s="2"/>
    </row>
    <row r="24" spans="1:22" x14ac:dyDescent="0.25">
      <c r="A24" s="2">
        <v>1968</v>
      </c>
      <c r="B24" s="2"/>
      <c r="C24" s="2">
        <v>3200</v>
      </c>
      <c r="D24" s="2"/>
      <c r="E24" s="2">
        <v>0.25800000000000001</v>
      </c>
      <c r="F24" s="2"/>
      <c r="G24" s="2"/>
      <c r="H24" s="2">
        <v>1471000</v>
      </c>
      <c r="I24" s="2"/>
      <c r="J24" s="2">
        <v>5700000</v>
      </c>
      <c r="K24" s="2"/>
      <c r="L24" s="2"/>
      <c r="M24" s="2"/>
      <c r="N24" s="2">
        <v>1780</v>
      </c>
      <c r="O24" s="2"/>
      <c r="P24" s="2"/>
      <c r="Q24" s="2"/>
      <c r="R24" s="2"/>
      <c r="S24" s="2"/>
      <c r="T24" s="2"/>
      <c r="U24" s="2"/>
      <c r="V24" s="2"/>
    </row>
    <row r="25" spans="1:22" x14ac:dyDescent="0.25">
      <c r="A25" s="2">
        <v>1969</v>
      </c>
      <c r="B25" s="2"/>
      <c r="C25" s="2">
        <v>2900</v>
      </c>
      <c r="D25" s="2"/>
      <c r="E25" s="2">
        <v>0.35499999999999998</v>
      </c>
      <c r="F25" s="2"/>
      <c r="G25" s="2"/>
      <c r="H25" s="2">
        <v>1466000</v>
      </c>
      <c r="I25" s="2"/>
      <c r="J25" s="2">
        <v>4130000</v>
      </c>
      <c r="K25" s="2"/>
      <c r="L25" s="2"/>
      <c r="M25" s="2"/>
      <c r="N25" s="2">
        <v>1420</v>
      </c>
      <c r="O25" s="2"/>
      <c r="P25" s="2"/>
      <c r="Q25" s="2"/>
      <c r="R25" s="2"/>
      <c r="S25" s="2"/>
      <c r="T25" s="2"/>
      <c r="U25" s="2"/>
      <c r="V25" s="2"/>
    </row>
    <row r="26" spans="1:22" x14ac:dyDescent="0.25">
      <c r="A26" s="2">
        <v>1970</v>
      </c>
      <c r="B26" s="2"/>
      <c r="C26" s="2">
        <v>2700</v>
      </c>
      <c r="D26" s="2"/>
      <c r="E26" s="2">
        <v>0.33700000000000002</v>
      </c>
      <c r="F26" s="2"/>
      <c r="G26" s="2"/>
      <c r="H26" s="2">
        <v>1449000</v>
      </c>
      <c r="I26" s="2"/>
      <c r="J26" s="2">
        <v>4300000</v>
      </c>
      <c r="K26" s="2"/>
      <c r="L26" s="2"/>
      <c r="M26" s="2"/>
      <c r="N26" s="2">
        <v>1590</v>
      </c>
      <c r="O26" s="2"/>
      <c r="P26" s="2"/>
      <c r="Q26" s="2"/>
      <c r="R26" s="2"/>
      <c r="S26" s="2"/>
      <c r="T26" s="2"/>
      <c r="U26" s="2"/>
      <c r="V26" s="2"/>
    </row>
    <row r="27" spans="1:22" x14ac:dyDescent="0.25">
      <c r="A27" s="2">
        <v>1971</v>
      </c>
      <c r="B27" s="2"/>
      <c r="C27" s="2">
        <v>2400</v>
      </c>
      <c r="D27" s="2"/>
      <c r="E27" s="2">
        <v>0.34599999999999997</v>
      </c>
      <c r="F27" s="2"/>
      <c r="G27" s="2"/>
      <c r="H27" s="2">
        <v>1014000</v>
      </c>
      <c r="I27" s="2"/>
      <c r="J27" s="2">
        <v>2930000</v>
      </c>
      <c r="K27" s="2"/>
      <c r="L27" s="2"/>
      <c r="M27" s="2"/>
      <c r="N27" s="2">
        <v>1220</v>
      </c>
      <c r="O27" s="2"/>
      <c r="P27" s="2"/>
      <c r="Q27" s="2"/>
      <c r="R27" s="2"/>
      <c r="S27" s="2"/>
      <c r="T27" s="2"/>
      <c r="U27" s="2"/>
      <c r="V27" s="2"/>
    </row>
    <row r="28" spans="1:22" x14ac:dyDescent="0.25">
      <c r="A28" s="2">
        <v>1972</v>
      </c>
      <c r="B28" s="2"/>
      <c r="C28" s="2">
        <v>2400</v>
      </c>
      <c r="D28" s="2"/>
      <c r="E28" s="2">
        <v>0.504</v>
      </c>
      <c r="F28" s="2"/>
      <c r="G28" s="2"/>
      <c r="H28" s="2">
        <v>1835000</v>
      </c>
      <c r="I28" s="2"/>
      <c r="J28" s="2">
        <v>3640000</v>
      </c>
      <c r="K28" s="2"/>
      <c r="L28" s="2"/>
      <c r="M28" s="2"/>
      <c r="N28" s="2">
        <v>1520</v>
      </c>
      <c r="O28" s="2"/>
      <c r="P28" s="2"/>
      <c r="Q28" s="2"/>
      <c r="R28" s="2"/>
      <c r="S28" s="2"/>
      <c r="T28" s="2"/>
      <c r="U28" s="2"/>
      <c r="V28" s="2"/>
    </row>
    <row r="29" spans="1:22" x14ac:dyDescent="0.25">
      <c r="A29" s="2">
        <v>1973</v>
      </c>
      <c r="B29" s="2"/>
      <c r="C29" s="2">
        <v>2500</v>
      </c>
      <c r="D29" s="2"/>
      <c r="E29" s="2">
        <v>0.56299999999999994</v>
      </c>
      <c r="F29" s="2"/>
      <c r="G29" s="2"/>
      <c r="H29" s="2">
        <v>1711000</v>
      </c>
      <c r="I29" s="2"/>
      <c r="J29" s="2">
        <v>3040000</v>
      </c>
      <c r="K29" s="2"/>
      <c r="L29" s="2"/>
      <c r="M29" s="2"/>
      <c r="N29" s="2">
        <v>1220</v>
      </c>
      <c r="O29" s="2"/>
      <c r="P29" s="2"/>
      <c r="Q29" s="2"/>
      <c r="R29" s="2"/>
      <c r="S29" s="2"/>
      <c r="T29" s="2"/>
      <c r="U29" s="2"/>
      <c r="V29" s="2"/>
    </row>
    <row r="30" spans="1:22" x14ac:dyDescent="0.25">
      <c r="A30" s="2">
        <v>1974</v>
      </c>
      <c r="B30" s="2"/>
      <c r="C30" s="2">
        <v>2500</v>
      </c>
      <c r="D30" s="2"/>
      <c r="E30" s="2">
        <v>0.46400000000000002</v>
      </c>
      <c r="F30" s="2"/>
      <c r="G30" s="2"/>
      <c r="H30" s="2">
        <v>714000</v>
      </c>
      <c r="I30" s="2"/>
      <c r="J30" s="2">
        <v>1540000</v>
      </c>
      <c r="K30" s="2"/>
      <c r="L30" s="2"/>
      <c r="M30" s="2"/>
      <c r="N30" s="2">
        <v>615</v>
      </c>
      <c r="O30" s="2"/>
      <c r="P30" s="2"/>
      <c r="Q30" s="2"/>
      <c r="R30" s="2"/>
      <c r="S30" s="2"/>
      <c r="T30" s="2"/>
      <c r="U30" s="2"/>
      <c r="V30" s="2"/>
    </row>
    <row r="31" spans="1:22" x14ac:dyDescent="0.25">
      <c r="A31" s="2">
        <v>1975</v>
      </c>
      <c r="B31" s="2"/>
      <c r="C31" s="2">
        <v>2000</v>
      </c>
      <c r="D31" s="2"/>
      <c r="E31" s="2">
        <v>0.752</v>
      </c>
      <c r="F31" s="2"/>
      <c r="G31" s="2"/>
      <c r="H31" s="2">
        <v>1399000</v>
      </c>
      <c r="I31" s="2"/>
      <c r="J31" s="2">
        <v>1860000</v>
      </c>
      <c r="K31" s="2"/>
      <c r="L31" s="2"/>
      <c r="M31" s="2"/>
      <c r="N31" s="2">
        <v>930</v>
      </c>
      <c r="O31" s="2"/>
      <c r="P31" s="2"/>
      <c r="Q31" s="2"/>
      <c r="R31" s="2"/>
      <c r="S31" s="2"/>
      <c r="T31" s="2"/>
      <c r="U31" s="2"/>
      <c r="V31" s="2"/>
    </row>
    <row r="32" spans="1:22" x14ac:dyDescent="0.25">
      <c r="A32" s="2">
        <v>1976</v>
      </c>
      <c r="B32" s="2"/>
      <c r="C32" s="2">
        <v>2000</v>
      </c>
      <c r="D32" s="2"/>
      <c r="E32" s="2">
        <v>1.85</v>
      </c>
      <c r="F32" s="2"/>
      <c r="G32" s="2"/>
      <c r="H32" s="2">
        <v>3922000</v>
      </c>
      <c r="I32" s="2"/>
      <c r="J32" s="2">
        <v>2120000</v>
      </c>
      <c r="K32" s="2"/>
      <c r="L32" s="2"/>
      <c r="M32" s="2"/>
      <c r="N32" s="2">
        <v>1060</v>
      </c>
      <c r="O32" s="2"/>
      <c r="P32" s="2"/>
      <c r="Q32" s="2"/>
      <c r="R32" s="2"/>
      <c r="S32" s="2"/>
      <c r="T32" s="2"/>
      <c r="U32" s="2"/>
      <c r="V32" s="2"/>
    </row>
    <row r="33" spans="1:22" x14ac:dyDescent="0.25">
      <c r="A33" s="2">
        <v>1977</v>
      </c>
      <c r="B33" s="2"/>
      <c r="C33" s="2">
        <v>2000</v>
      </c>
      <c r="D33" s="2"/>
      <c r="E33" s="2">
        <v>1.38</v>
      </c>
      <c r="F33" s="2"/>
      <c r="G33" s="2"/>
      <c r="H33" s="2">
        <v>3133000</v>
      </c>
      <c r="I33" s="2"/>
      <c r="J33" s="2">
        <v>2270000</v>
      </c>
      <c r="K33" s="2"/>
      <c r="L33" s="2"/>
      <c r="M33" s="2"/>
      <c r="N33" s="2">
        <v>1140</v>
      </c>
      <c r="O33" s="2"/>
      <c r="P33" s="2"/>
      <c r="Q33" s="2"/>
      <c r="R33" s="2"/>
      <c r="S33" s="2"/>
      <c r="T33" s="2"/>
      <c r="U33" s="2"/>
      <c r="V33" s="2"/>
    </row>
    <row r="34" spans="1:22" x14ac:dyDescent="0.25">
      <c r="A34" s="2">
        <v>1978</v>
      </c>
      <c r="B34" s="2"/>
      <c r="C34" s="2">
        <v>1900</v>
      </c>
      <c r="D34" s="2"/>
      <c r="E34" s="2">
        <v>1.26</v>
      </c>
      <c r="F34" s="2"/>
      <c r="G34" s="2"/>
      <c r="H34" s="2">
        <v>2117000</v>
      </c>
      <c r="I34" s="2"/>
      <c r="J34" s="2">
        <v>1680000</v>
      </c>
      <c r="K34" s="2"/>
      <c r="L34" s="2"/>
      <c r="M34" s="2"/>
      <c r="N34" s="2">
        <v>880</v>
      </c>
      <c r="O34" s="2"/>
      <c r="P34" s="2"/>
      <c r="Q34" s="2"/>
      <c r="R34" s="2"/>
      <c r="S34" s="2"/>
      <c r="T34" s="2"/>
      <c r="U34" s="2"/>
      <c r="V34" s="2"/>
    </row>
    <row r="35" spans="1:22" x14ac:dyDescent="0.25">
      <c r="A35" s="2">
        <v>1979</v>
      </c>
      <c r="B35" s="2"/>
      <c r="C35" s="2">
        <v>1800</v>
      </c>
      <c r="D35" s="2"/>
      <c r="E35" s="2">
        <v>1.43</v>
      </c>
      <c r="F35" s="2"/>
      <c r="G35" s="2"/>
      <c r="H35" s="2">
        <v>3132000</v>
      </c>
      <c r="I35" s="2"/>
      <c r="J35" s="2">
        <v>2190000</v>
      </c>
      <c r="K35" s="2"/>
      <c r="L35" s="2"/>
      <c r="M35" s="2"/>
      <c r="N35" s="2">
        <v>1220</v>
      </c>
      <c r="O35" s="2"/>
      <c r="P35" s="2"/>
      <c r="Q35" s="2"/>
      <c r="R35" s="2"/>
      <c r="S35" s="2"/>
      <c r="T35" s="2"/>
      <c r="U35" s="2"/>
      <c r="V35" s="2"/>
    </row>
    <row r="36" spans="1:22" x14ac:dyDescent="0.25">
      <c r="A36" s="2">
        <v>1980</v>
      </c>
      <c r="B36" s="2"/>
      <c r="C36" s="2">
        <v>1700</v>
      </c>
      <c r="D36" s="2"/>
      <c r="E36" s="2">
        <v>1.6</v>
      </c>
      <c r="F36" s="2"/>
      <c r="G36" s="2"/>
      <c r="H36" s="2">
        <v>2304000</v>
      </c>
      <c r="I36" s="2"/>
      <c r="J36" s="2">
        <v>1440000</v>
      </c>
      <c r="K36" s="2"/>
      <c r="L36" s="2"/>
      <c r="M36" s="2"/>
      <c r="N36" s="2">
        <v>850</v>
      </c>
      <c r="O36" s="2"/>
      <c r="P36" s="2"/>
      <c r="Q36" s="2"/>
      <c r="R36" s="2"/>
      <c r="S36" s="2"/>
      <c r="T36" s="2"/>
      <c r="U36" s="2"/>
      <c r="V36" s="2"/>
    </row>
    <row r="37" spans="1:22" x14ac:dyDescent="0.25">
      <c r="A37" s="2">
        <v>1981</v>
      </c>
      <c r="B37" s="2"/>
      <c r="C37" s="2">
        <v>1700</v>
      </c>
      <c r="D37" s="2"/>
      <c r="E37" s="2">
        <v>2</v>
      </c>
      <c r="F37" s="2"/>
      <c r="G37" s="2"/>
      <c r="H37" s="2">
        <v>4420000</v>
      </c>
      <c r="I37" s="2"/>
      <c r="J37" s="2">
        <v>2210000</v>
      </c>
      <c r="K37" s="2"/>
      <c r="L37" s="2"/>
      <c r="M37" s="2"/>
      <c r="N37" s="2">
        <v>1300</v>
      </c>
      <c r="O37" s="2"/>
      <c r="P37" s="2"/>
      <c r="Q37" s="2"/>
      <c r="R37" s="2"/>
      <c r="S37" s="2"/>
      <c r="T37" s="2"/>
      <c r="U37" s="2"/>
      <c r="V37" s="2"/>
    </row>
    <row r="38" spans="1:22" x14ac:dyDescent="0.25">
      <c r="A38" s="2">
        <v>1982</v>
      </c>
      <c r="B38" s="2"/>
      <c r="C38" s="2">
        <v>1900</v>
      </c>
      <c r="D38" s="2"/>
      <c r="E38" s="2">
        <v>2.15</v>
      </c>
      <c r="F38" s="2"/>
      <c r="G38" s="2"/>
      <c r="H38" s="2">
        <v>2129000</v>
      </c>
      <c r="I38" s="2"/>
      <c r="J38" s="2">
        <v>990000</v>
      </c>
      <c r="K38" s="2"/>
      <c r="L38" s="2"/>
      <c r="M38" s="2"/>
      <c r="N38" s="2">
        <v>520</v>
      </c>
      <c r="O38" s="2"/>
      <c r="P38" s="2"/>
      <c r="Q38" s="2"/>
      <c r="R38" s="2"/>
      <c r="S38" s="2"/>
      <c r="T38" s="2"/>
      <c r="U38" s="2"/>
      <c r="V38" s="2"/>
    </row>
    <row r="39" spans="1:22" x14ac:dyDescent="0.25">
      <c r="A39" s="2">
        <v>1983</v>
      </c>
      <c r="B39" s="2"/>
      <c r="C39" s="2">
        <v>1800</v>
      </c>
      <c r="D39" s="2"/>
      <c r="E39" s="2">
        <v>2.25</v>
      </c>
      <c r="F39" s="2"/>
      <c r="G39" s="2"/>
      <c r="H39" s="2">
        <v>6300000</v>
      </c>
      <c r="I39" s="2"/>
      <c r="J39" s="2">
        <v>2800000</v>
      </c>
      <c r="K39" s="2"/>
      <c r="L39" s="2"/>
      <c r="M39" s="2"/>
      <c r="N39" s="2">
        <v>1560</v>
      </c>
      <c r="O39" s="2"/>
      <c r="P39" s="2"/>
      <c r="Q39" s="2"/>
      <c r="R39" s="2"/>
      <c r="S39" s="2"/>
      <c r="T39" s="2"/>
      <c r="U39" s="2"/>
      <c r="V39" s="2"/>
    </row>
    <row r="40" spans="1:22" x14ac:dyDescent="0.25">
      <c r="A40" s="2">
        <v>1984</v>
      </c>
      <c r="B40" s="2"/>
      <c r="C40" s="2">
        <v>1700</v>
      </c>
      <c r="D40" s="2"/>
      <c r="E40" s="2">
        <v>2.75</v>
      </c>
      <c r="F40" s="2"/>
      <c r="G40" s="2"/>
      <c r="H40" s="2">
        <v>4813000</v>
      </c>
      <c r="I40" s="2"/>
      <c r="J40" s="2">
        <v>1750000</v>
      </c>
      <c r="K40" s="2"/>
      <c r="L40" s="2"/>
      <c r="M40" s="2"/>
      <c r="N40" s="2">
        <v>1030</v>
      </c>
      <c r="O40" s="2"/>
      <c r="P40" s="2"/>
      <c r="Q40" s="2"/>
      <c r="R40" s="2"/>
      <c r="S40" s="2"/>
      <c r="T40" s="2"/>
      <c r="U40" s="2"/>
      <c r="V40" s="2"/>
    </row>
    <row r="41" spans="1:22" x14ac:dyDescent="0.25">
      <c r="A41" s="2">
        <v>1985</v>
      </c>
      <c r="B41" s="2"/>
      <c r="C41" s="2">
        <v>1650</v>
      </c>
      <c r="D41" s="2"/>
      <c r="E41" s="2">
        <v>2.8</v>
      </c>
      <c r="F41" s="2"/>
      <c r="G41" s="2"/>
      <c r="H41" s="2">
        <v>5180000</v>
      </c>
      <c r="I41" s="2"/>
      <c r="J41" s="2">
        <v>1850000</v>
      </c>
      <c r="K41" s="2"/>
      <c r="L41" s="2"/>
      <c r="M41" s="2"/>
      <c r="N41" s="2">
        <v>1120</v>
      </c>
      <c r="O41" s="2"/>
      <c r="P41" s="2"/>
      <c r="Q41" s="2"/>
      <c r="R41" s="2"/>
      <c r="S41" s="2"/>
      <c r="T41" s="2"/>
      <c r="U41" s="2"/>
      <c r="V41" s="2"/>
    </row>
    <row r="42" spans="1:22" x14ac:dyDescent="0.25">
      <c r="A42" s="2">
        <v>1986</v>
      </c>
      <c r="B42" s="2"/>
      <c r="C42" s="2">
        <v>2000</v>
      </c>
      <c r="D42" s="2"/>
      <c r="E42" s="2">
        <v>2.9</v>
      </c>
      <c r="F42" s="2"/>
      <c r="G42" s="2"/>
      <c r="H42" s="2">
        <v>8700000</v>
      </c>
      <c r="I42" s="2"/>
      <c r="J42" s="2">
        <v>3000000</v>
      </c>
      <c r="K42" s="2"/>
      <c r="L42" s="2"/>
      <c r="M42" s="2"/>
      <c r="N42" s="2">
        <v>1500</v>
      </c>
      <c r="O42" s="2"/>
      <c r="P42" s="2"/>
      <c r="Q42" s="2"/>
      <c r="R42" s="2"/>
      <c r="S42" s="2"/>
      <c r="T42" s="2"/>
      <c r="U42" s="2"/>
      <c r="V42" s="2"/>
    </row>
    <row r="43" spans="1:22" x14ac:dyDescent="0.25">
      <c r="A43" s="2">
        <v>1987</v>
      </c>
      <c r="B43" s="2"/>
      <c r="C43" s="2">
        <v>2050</v>
      </c>
      <c r="D43" s="2"/>
      <c r="E43" s="2">
        <v>2.7</v>
      </c>
      <c r="F43" s="2"/>
      <c r="G43" s="2"/>
      <c r="H43" s="2">
        <v>4860000</v>
      </c>
      <c r="I43" s="2"/>
      <c r="J43" s="2">
        <v>1800000</v>
      </c>
      <c r="K43" s="2"/>
      <c r="L43" s="2"/>
      <c r="M43" s="2"/>
      <c r="N43" s="2">
        <v>880</v>
      </c>
      <c r="O43" s="2"/>
      <c r="P43" s="2"/>
      <c r="Q43" s="2"/>
      <c r="R43" s="2"/>
      <c r="S43" s="2"/>
      <c r="T43" s="2"/>
      <c r="U43" s="2"/>
      <c r="V43" s="2"/>
    </row>
    <row r="44" spans="1:22" x14ac:dyDescent="0.25">
      <c r="A44" s="2">
        <v>1988</v>
      </c>
      <c r="B44" s="2"/>
      <c r="C44" s="2">
        <v>2150</v>
      </c>
      <c r="D44" s="2"/>
      <c r="E44" s="2">
        <v>3.3</v>
      </c>
      <c r="F44" s="2"/>
      <c r="G44" s="2"/>
      <c r="H44" s="2">
        <v>6600000</v>
      </c>
      <c r="I44" s="2"/>
      <c r="J44" s="2">
        <v>2000000</v>
      </c>
      <c r="K44" s="2"/>
      <c r="L44" s="2"/>
      <c r="M44" s="2"/>
      <c r="N44" s="2">
        <v>930</v>
      </c>
      <c r="O44" s="2"/>
      <c r="P44" s="2"/>
      <c r="Q44" s="2"/>
      <c r="R44" s="2"/>
      <c r="S44" s="2"/>
      <c r="T44" s="2"/>
      <c r="U44" s="2"/>
      <c r="V44" s="2"/>
    </row>
    <row r="45" spans="1:22" x14ac:dyDescent="0.25">
      <c r="A45" s="2">
        <v>1989</v>
      </c>
      <c r="B45" s="2"/>
      <c r="C45" s="2">
        <v>2300</v>
      </c>
      <c r="D45" s="2"/>
      <c r="E45" s="2">
        <v>3.9</v>
      </c>
      <c r="F45" s="2"/>
      <c r="G45" s="2"/>
      <c r="H45" s="2">
        <v>12480000</v>
      </c>
      <c r="I45" s="2"/>
      <c r="J45" s="2">
        <v>3200000</v>
      </c>
      <c r="K45" s="2"/>
      <c r="L45" s="2"/>
      <c r="M45" s="2"/>
      <c r="N45" s="2">
        <v>1390</v>
      </c>
      <c r="O45" s="2"/>
      <c r="P45" s="2"/>
      <c r="Q45" s="2"/>
      <c r="R45" s="2"/>
      <c r="S45" s="2"/>
      <c r="T45" s="2"/>
      <c r="U45" s="2"/>
      <c r="V45" s="2"/>
    </row>
    <row r="46" spans="1:22" x14ac:dyDescent="0.25">
      <c r="A46" s="2">
        <v>1990</v>
      </c>
      <c r="B46" s="2"/>
      <c r="C46" s="2">
        <v>2400</v>
      </c>
      <c r="D46" s="2"/>
      <c r="E46" s="2">
        <v>2.7</v>
      </c>
      <c r="F46" s="2"/>
      <c r="G46" s="2"/>
      <c r="H46" s="2">
        <v>7560000</v>
      </c>
      <c r="I46" s="2"/>
      <c r="J46" s="2">
        <v>2800000</v>
      </c>
      <c r="K46" s="2"/>
      <c r="L46" s="2"/>
      <c r="M46" s="2"/>
      <c r="N46" s="2">
        <v>1170</v>
      </c>
      <c r="O46" s="2"/>
      <c r="P46" s="2"/>
      <c r="Q46" s="2"/>
      <c r="R46" s="2"/>
      <c r="S46" s="2"/>
      <c r="T46" s="2"/>
      <c r="U46" s="2"/>
      <c r="V46" s="2"/>
    </row>
    <row r="47" spans="1:22" x14ac:dyDescent="0.25">
      <c r="A47" s="2">
        <v>1991</v>
      </c>
      <c r="B47" s="2"/>
      <c r="C47" s="2">
        <v>2400</v>
      </c>
      <c r="D47" s="2"/>
      <c r="E47" s="2">
        <v>1.75</v>
      </c>
      <c r="F47" s="2"/>
      <c r="G47" s="2"/>
      <c r="H47" s="2">
        <v>4900000</v>
      </c>
      <c r="I47" s="2"/>
      <c r="J47" s="2">
        <v>2800000</v>
      </c>
      <c r="K47" s="2"/>
      <c r="L47" s="2"/>
      <c r="M47" s="2"/>
      <c r="N47" s="2">
        <v>1170</v>
      </c>
      <c r="O47" s="2"/>
      <c r="P47" s="2"/>
      <c r="Q47" s="2"/>
      <c r="R47" s="2"/>
      <c r="S47" s="2"/>
      <c r="T47" s="2"/>
      <c r="U47" s="2"/>
      <c r="V47" s="2"/>
    </row>
    <row r="48" spans="1:22" x14ac:dyDescent="0.25">
      <c r="A48" s="2">
        <v>1992</v>
      </c>
      <c r="B48" s="2"/>
      <c r="C48" s="2">
        <v>4000</v>
      </c>
      <c r="D48" s="2"/>
      <c r="E48" s="2">
        <v>1.7</v>
      </c>
      <c r="F48" s="2"/>
      <c r="G48" s="2"/>
      <c r="H48" s="2">
        <v>4080000</v>
      </c>
      <c r="I48" s="2"/>
      <c r="J48" s="2">
        <v>2400000</v>
      </c>
      <c r="K48" s="2"/>
      <c r="L48" s="2"/>
      <c r="M48" s="2"/>
      <c r="N48" s="2">
        <v>600</v>
      </c>
      <c r="O48" s="2"/>
      <c r="P48" s="2"/>
      <c r="Q48" s="2"/>
      <c r="R48" s="2"/>
      <c r="S48" s="2"/>
      <c r="T48" s="2"/>
      <c r="U48" s="2"/>
      <c r="V48" s="2"/>
    </row>
    <row r="49" spans="1:22" x14ac:dyDescent="0.25">
      <c r="A49" s="2">
        <v>1993</v>
      </c>
      <c r="B49" s="2"/>
      <c r="C49" s="2">
        <v>4200</v>
      </c>
      <c r="D49" s="2"/>
      <c r="E49" s="2">
        <v>2.25</v>
      </c>
      <c r="F49" s="2"/>
      <c r="G49" s="2"/>
      <c r="H49" s="2">
        <v>6525000</v>
      </c>
      <c r="I49" s="2"/>
      <c r="J49" s="2">
        <v>2900000</v>
      </c>
      <c r="K49" s="2"/>
      <c r="L49" s="2"/>
      <c r="M49" s="2"/>
      <c r="N49" s="2">
        <v>690</v>
      </c>
      <c r="O49" s="2"/>
      <c r="P49" s="2"/>
      <c r="Q49" s="2"/>
      <c r="R49" s="2"/>
      <c r="S49" s="2"/>
      <c r="T49" s="2"/>
      <c r="U49" s="2"/>
      <c r="V49" s="2"/>
    </row>
    <row r="50" spans="1:22" x14ac:dyDescent="0.25">
      <c r="A50" s="2">
        <v>1994</v>
      </c>
      <c r="B50" s="2"/>
      <c r="C50" s="2">
        <v>4400</v>
      </c>
      <c r="D50" s="2"/>
      <c r="E50" s="2">
        <v>2.8</v>
      </c>
      <c r="F50" s="2"/>
      <c r="G50" s="2"/>
      <c r="H50" s="2">
        <v>12040000</v>
      </c>
      <c r="I50" s="2"/>
      <c r="J50" s="2">
        <v>4300000</v>
      </c>
      <c r="K50" s="2"/>
      <c r="L50" s="2"/>
      <c r="M50" s="2"/>
      <c r="N50" s="2">
        <v>980</v>
      </c>
      <c r="O50" s="2"/>
      <c r="P50" s="2"/>
      <c r="Q50" s="2"/>
      <c r="R50" s="2"/>
      <c r="S50" s="2"/>
      <c r="T50" s="2"/>
      <c r="U50" s="2"/>
      <c r="V50" s="2"/>
    </row>
    <row r="51" spans="1:22" x14ac:dyDescent="0.25">
      <c r="A51" s="2">
        <v>1995</v>
      </c>
      <c r="B51" s="2"/>
      <c r="C51" s="2">
        <v>5500</v>
      </c>
      <c r="D51" s="2"/>
      <c r="E51" s="2">
        <v>3</v>
      </c>
      <c r="F51" s="2"/>
      <c r="G51" s="2"/>
      <c r="H51" s="2">
        <v>16200000</v>
      </c>
      <c r="I51" s="2"/>
      <c r="J51" s="2">
        <v>5400000</v>
      </c>
      <c r="K51" s="2"/>
      <c r="L51" s="2"/>
      <c r="M51" s="2"/>
      <c r="N51" s="2">
        <v>980</v>
      </c>
      <c r="O51" s="2"/>
      <c r="P51" s="2"/>
      <c r="Q51" s="2"/>
      <c r="R51" s="2"/>
      <c r="S51" s="2"/>
      <c r="T51" s="2"/>
      <c r="U51" s="2"/>
      <c r="V51" s="2"/>
    </row>
    <row r="52" spans="1:22" x14ac:dyDescent="0.25">
      <c r="A52" s="2">
        <v>1996</v>
      </c>
      <c r="B52" s="2"/>
      <c r="C52" s="2">
        <v>5400</v>
      </c>
      <c r="D52" s="2"/>
      <c r="E52" s="2">
        <v>3.25</v>
      </c>
      <c r="F52" s="2"/>
      <c r="G52" s="2"/>
      <c r="H52" s="2">
        <v>20800000</v>
      </c>
      <c r="I52" s="2"/>
      <c r="J52" s="2">
        <v>6400000</v>
      </c>
      <c r="K52" s="2"/>
      <c r="L52" s="2"/>
      <c r="M52" s="2"/>
      <c r="N52" s="2">
        <v>1190</v>
      </c>
      <c r="O52" s="2"/>
      <c r="P52" s="2"/>
      <c r="Q52" s="2"/>
      <c r="R52" s="2"/>
      <c r="S52" s="2"/>
      <c r="T52" s="2"/>
      <c r="U52" s="2"/>
      <c r="V52" s="2"/>
    </row>
    <row r="53" spans="1:22" x14ac:dyDescent="0.25">
      <c r="A53" s="2">
        <v>1997</v>
      </c>
      <c r="B53" s="2"/>
      <c r="C53" s="2">
        <v>5800</v>
      </c>
      <c r="D53" s="2"/>
      <c r="E53" s="2">
        <v>3</v>
      </c>
      <c r="F53" s="2"/>
      <c r="G53" s="2"/>
      <c r="H53" s="2">
        <v>28200000</v>
      </c>
      <c r="I53" s="2"/>
      <c r="J53" s="2">
        <v>9400000</v>
      </c>
      <c r="K53" s="2"/>
      <c r="L53" s="2"/>
      <c r="M53" s="2"/>
      <c r="N53" s="2">
        <v>1620</v>
      </c>
      <c r="O53" s="2"/>
      <c r="P53" s="2"/>
      <c r="Q53" s="2"/>
      <c r="R53" s="2"/>
      <c r="S53" s="2"/>
      <c r="T53" s="2"/>
      <c r="U53" s="2"/>
      <c r="V53" s="2"/>
    </row>
    <row r="54" spans="1:22" x14ac:dyDescent="0.25">
      <c r="A54" s="2">
        <v>1998</v>
      </c>
      <c r="B54" s="2"/>
      <c r="C54" s="2">
        <v>6100</v>
      </c>
      <c r="D54" s="2"/>
      <c r="E54" s="2">
        <v>2.6</v>
      </c>
      <c r="F54" s="2"/>
      <c r="G54" s="2"/>
      <c r="H54" s="2">
        <v>24700000</v>
      </c>
      <c r="I54" s="2"/>
      <c r="J54" s="2">
        <v>9500000</v>
      </c>
      <c r="K54" s="2"/>
      <c r="L54" s="2"/>
      <c r="M54" s="2"/>
      <c r="N54" s="2">
        <v>1560</v>
      </c>
      <c r="O54" s="2"/>
      <c r="P54" s="2"/>
      <c r="Q54" s="2"/>
      <c r="R54" s="2"/>
      <c r="S54" s="2"/>
      <c r="T54" s="2"/>
      <c r="U54" s="2"/>
      <c r="V54" s="2"/>
    </row>
    <row r="55" spans="1:22" x14ac:dyDescent="0.25">
      <c r="A55" s="2">
        <v>1999</v>
      </c>
      <c r="B55" s="2"/>
      <c r="C55" s="2">
        <v>6400</v>
      </c>
      <c r="D55" s="2"/>
      <c r="E55" s="2">
        <v>2.1</v>
      </c>
      <c r="F55" s="2"/>
      <c r="G55" s="2"/>
      <c r="H55" s="2">
        <v>21000000</v>
      </c>
      <c r="I55" s="2"/>
      <c r="J55" s="2">
        <v>10000000</v>
      </c>
      <c r="K55" s="2"/>
      <c r="L55" s="2"/>
      <c r="M55" s="2"/>
      <c r="N55" s="2">
        <v>1560</v>
      </c>
      <c r="O55" s="2"/>
      <c r="P55" s="2"/>
      <c r="Q55" s="2"/>
      <c r="R55" s="2"/>
      <c r="S55" s="2"/>
      <c r="T55" s="2"/>
      <c r="U55" s="2"/>
      <c r="V55" s="2"/>
    </row>
    <row r="56" spans="1:22" x14ac:dyDescent="0.25">
      <c r="A56" s="2">
        <v>2000</v>
      </c>
      <c r="B56" s="2"/>
      <c r="C56" s="2">
        <v>6800</v>
      </c>
      <c r="D56" s="2"/>
      <c r="E56" s="2">
        <v>2.65</v>
      </c>
      <c r="F56" s="2"/>
      <c r="G56" s="2"/>
      <c r="H56" s="2">
        <v>23055000</v>
      </c>
      <c r="I56" s="2"/>
      <c r="J56" s="2">
        <v>8700000</v>
      </c>
      <c r="K56" s="2"/>
      <c r="L56" s="2"/>
      <c r="M56" s="2"/>
      <c r="N56" s="2">
        <v>1280</v>
      </c>
      <c r="O56" s="2"/>
      <c r="P56" s="2"/>
      <c r="Q56" s="2"/>
      <c r="R56" s="2"/>
      <c r="S56" s="2"/>
      <c r="T56" s="2"/>
      <c r="U56" s="2"/>
      <c r="V56" s="2"/>
    </row>
    <row r="57" spans="1:22" x14ac:dyDescent="0.25">
      <c r="A57" s="2">
        <v>2001</v>
      </c>
      <c r="B57" s="2"/>
      <c r="C57" s="2">
        <v>6300</v>
      </c>
      <c r="D57" s="2"/>
      <c r="E57" s="2">
        <v>2.4500000000000002</v>
      </c>
      <c r="F57" s="2"/>
      <c r="G57" s="2"/>
      <c r="H57" s="2">
        <v>19600000</v>
      </c>
      <c r="I57" s="2"/>
      <c r="J57" s="2">
        <v>8000000</v>
      </c>
      <c r="K57" s="2"/>
      <c r="L57" s="2"/>
      <c r="M57" s="2"/>
      <c r="N57" s="2">
        <v>1270</v>
      </c>
      <c r="O57" s="2"/>
      <c r="P57" s="2"/>
      <c r="Q57" s="2"/>
      <c r="R57" s="2"/>
      <c r="S57" s="2"/>
      <c r="T57" s="2"/>
      <c r="U57" s="2"/>
      <c r="V57" s="2"/>
    </row>
    <row r="58" spans="1:22" x14ac:dyDescent="0.25">
      <c r="A58" s="2">
        <v>2002</v>
      </c>
      <c r="B58" s="2"/>
      <c r="C58" s="2">
        <v>5900</v>
      </c>
      <c r="D58" s="2"/>
      <c r="E58" s="2">
        <v>3.1</v>
      </c>
      <c r="F58" s="2"/>
      <c r="G58" s="2"/>
      <c r="H58" s="2">
        <v>23250000</v>
      </c>
      <c r="I58" s="2"/>
      <c r="J58" s="2">
        <v>7500000</v>
      </c>
      <c r="K58" s="2"/>
      <c r="L58" s="2"/>
      <c r="M58" s="2"/>
      <c r="N58" s="2">
        <v>1270</v>
      </c>
      <c r="O58" s="2"/>
      <c r="P58" s="2"/>
      <c r="Q58" s="2"/>
      <c r="R58" s="2"/>
      <c r="S58" s="2"/>
      <c r="T58" s="2"/>
      <c r="U58" s="2"/>
      <c r="V58" s="2"/>
    </row>
    <row r="59" spans="1:22" x14ac:dyDescent="0.25">
      <c r="A59" s="2">
        <v>2003</v>
      </c>
      <c r="B59" s="2"/>
      <c r="C59" s="2">
        <v>5900</v>
      </c>
      <c r="D59" s="2"/>
      <c r="E59" s="2">
        <v>2.9</v>
      </c>
      <c r="F59" s="2"/>
      <c r="G59" s="2"/>
      <c r="H59" s="2">
        <v>24070000</v>
      </c>
      <c r="I59" s="2"/>
      <c r="J59" s="2">
        <v>8300000</v>
      </c>
      <c r="K59" s="2"/>
      <c r="L59" s="2"/>
      <c r="M59" s="2"/>
      <c r="N59" s="2">
        <v>1410</v>
      </c>
      <c r="O59" s="2"/>
      <c r="P59" s="2"/>
      <c r="Q59" s="2"/>
      <c r="R59" s="2"/>
      <c r="S59" s="2"/>
      <c r="T59" s="2"/>
      <c r="U59" s="2"/>
      <c r="V59" s="2"/>
    </row>
    <row r="60" spans="1:22" x14ac:dyDescent="0.25">
      <c r="A60" s="2">
        <v>2004</v>
      </c>
      <c r="B60" s="2"/>
      <c r="C60" s="2">
        <v>5800</v>
      </c>
      <c r="D60" s="2"/>
      <c r="E60" s="2">
        <v>3.55</v>
      </c>
      <c r="F60" s="2"/>
      <c r="G60" s="2"/>
      <c r="H60" s="2">
        <v>19880000</v>
      </c>
      <c r="I60" s="2"/>
      <c r="J60" s="2">
        <v>5600000</v>
      </c>
      <c r="K60" s="2"/>
      <c r="L60" s="2"/>
      <c r="M60" s="2"/>
      <c r="N60" s="2">
        <v>965</v>
      </c>
      <c r="O60" s="2"/>
      <c r="P60" s="2"/>
      <c r="Q60" s="2"/>
      <c r="R60" s="2"/>
      <c r="S60" s="2"/>
      <c r="T60" s="2"/>
      <c r="U60" s="2"/>
      <c r="V60" s="2"/>
    </row>
    <row r="61" spans="1:22" x14ac:dyDescent="0.25">
      <c r="A61" s="2">
        <v>2005</v>
      </c>
      <c r="B61" s="2"/>
      <c r="C61" s="2">
        <v>6100</v>
      </c>
      <c r="D61" s="2"/>
      <c r="E61" s="2">
        <v>4.55</v>
      </c>
      <c r="F61" s="2"/>
      <c r="G61" s="2"/>
      <c r="H61" s="2">
        <v>37310000</v>
      </c>
      <c r="I61" s="2"/>
      <c r="J61" s="2">
        <v>8200000</v>
      </c>
      <c r="K61" s="2"/>
      <c r="L61" s="2"/>
      <c r="M61" s="2"/>
      <c r="N61" s="2">
        <v>1340</v>
      </c>
      <c r="O61" s="2"/>
      <c r="P61" s="2"/>
      <c r="Q61" s="2"/>
      <c r="R61" s="2"/>
      <c r="S61" s="2"/>
      <c r="T61" s="2"/>
      <c r="U61" s="2"/>
      <c r="V61" s="2"/>
    </row>
    <row r="62" spans="1:22" x14ac:dyDescent="0.25">
      <c r="A62" s="2">
        <v>2006</v>
      </c>
      <c r="B62" s="2"/>
      <c r="C62" s="2">
        <v>6300</v>
      </c>
      <c r="D62" s="2"/>
      <c r="E62" s="2">
        <v>4.3</v>
      </c>
      <c r="F62" s="2"/>
      <c r="G62" s="2"/>
      <c r="H62" s="2">
        <v>31820000</v>
      </c>
      <c r="I62" s="2"/>
      <c r="J62" s="2">
        <v>7400000</v>
      </c>
      <c r="K62" s="2"/>
      <c r="L62" s="2"/>
      <c r="M62" s="2"/>
      <c r="N62" s="2">
        <v>1170</v>
      </c>
      <c r="O62" s="2"/>
      <c r="P62" s="2"/>
      <c r="Q62" s="2"/>
      <c r="R62" s="2"/>
      <c r="S62" s="2"/>
      <c r="T62" s="2"/>
      <c r="U62" s="2"/>
      <c r="V62" s="2"/>
    </row>
    <row r="63" spans="1:22" x14ac:dyDescent="0.25">
      <c r="A63" s="2">
        <v>2007</v>
      </c>
      <c r="B63" s="2"/>
      <c r="C63" s="2">
        <v>6400</v>
      </c>
      <c r="D63" s="2"/>
      <c r="E63" s="2">
        <v>4.25</v>
      </c>
      <c r="F63" s="2"/>
      <c r="G63" s="2"/>
      <c r="H63" s="2">
        <v>31875000</v>
      </c>
      <c r="I63" s="2"/>
      <c r="J63" s="2">
        <v>7500000</v>
      </c>
      <c r="K63" s="2"/>
      <c r="L63" s="2"/>
      <c r="M63" s="2"/>
      <c r="N63" s="2">
        <v>1170</v>
      </c>
      <c r="O63" s="2"/>
      <c r="P63" s="2"/>
      <c r="Q63" s="2"/>
      <c r="R63" s="2"/>
      <c r="S63" s="2"/>
      <c r="T63" s="2"/>
      <c r="U63" s="2"/>
      <c r="V63" s="2"/>
    </row>
    <row r="64" spans="1:22" x14ac:dyDescent="0.25">
      <c r="A64" s="2">
        <v>2008</v>
      </c>
      <c r="B64" s="2"/>
      <c r="C64" s="2">
        <v>6900</v>
      </c>
      <c r="D64" s="2"/>
      <c r="E64" s="2">
        <v>3.4</v>
      </c>
      <c r="F64" s="2"/>
      <c r="G64" s="2"/>
      <c r="H64" s="2">
        <v>29580000</v>
      </c>
      <c r="I64" s="2"/>
      <c r="J64" s="2">
        <v>8700000</v>
      </c>
      <c r="K64" s="2"/>
      <c r="L64" s="2"/>
      <c r="M64" s="2"/>
      <c r="N64" s="2">
        <v>1260</v>
      </c>
      <c r="O64" s="2"/>
      <c r="P64" s="2"/>
      <c r="Q64" s="2"/>
      <c r="R64" s="2"/>
      <c r="S64" s="2"/>
      <c r="T64" s="2"/>
      <c r="U64" s="2"/>
      <c r="V64" s="2"/>
    </row>
    <row r="65" spans="1:22" x14ac:dyDescent="0.25">
      <c r="A65" s="2">
        <v>2009</v>
      </c>
      <c r="B65" s="2"/>
      <c r="C65" s="2">
        <v>7200</v>
      </c>
      <c r="D65" s="2"/>
      <c r="E65" s="2">
        <v>3.6</v>
      </c>
      <c r="F65" s="2"/>
      <c r="G65" s="2"/>
      <c r="H65" s="2">
        <v>31320000</v>
      </c>
      <c r="I65" s="2"/>
      <c r="J65" s="2">
        <v>8700000</v>
      </c>
      <c r="K65" s="2"/>
      <c r="L65" s="2"/>
      <c r="M65" s="2"/>
      <c r="N65" s="2">
        <v>1210</v>
      </c>
      <c r="O65" s="2"/>
      <c r="P65" s="2"/>
      <c r="Q65" s="2"/>
      <c r="R65" s="2"/>
      <c r="S65" s="2"/>
      <c r="T65" s="2"/>
      <c r="U65" s="2"/>
      <c r="V65" s="2"/>
    </row>
    <row r="66" spans="1:22" x14ac:dyDescent="0.25">
      <c r="A66" s="2">
        <v>2010</v>
      </c>
      <c r="B66" s="2"/>
      <c r="C66" s="2">
        <v>7500</v>
      </c>
      <c r="D66" s="2"/>
      <c r="E66" s="2">
        <v>3.8</v>
      </c>
      <c r="F66" s="2"/>
      <c r="G66" s="2"/>
      <c r="H66" s="2">
        <v>33440000</v>
      </c>
      <c r="I66" s="2"/>
      <c r="J66" s="2">
        <v>8800000</v>
      </c>
      <c r="K66" s="2"/>
      <c r="L66" s="2"/>
      <c r="M66" s="2"/>
      <c r="N66" s="2">
        <v>1170</v>
      </c>
      <c r="O66" s="2"/>
      <c r="P66" s="2"/>
      <c r="Q66" s="2"/>
      <c r="R66" s="2"/>
      <c r="S66" s="2"/>
      <c r="T66" s="2"/>
      <c r="U66" s="2"/>
      <c r="V66" s="2"/>
    </row>
    <row r="67" spans="1:22" x14ac:dyDescent="0.25">
      <c r="A67" s="2">
        <v>2011</v>
      </c>
      <c r="B67" s="2"/>
      <c r="C67" s="2">
        <v>7700</v>
      </c>
      <c r="D67" s="2"/>
      <c r="E67" s="2">
        <v>4.1500000000000004</v>
      </c>
      <c r="F67" s="2"/>
      <c r="G67" s="2"/>
      <c r="H67" s="2">
        <v>31540000</v>
      </c>
      <c r="I67" s="2"/>
      <c r="J67" s="2">
        <v>7600000</v>
      </c>
      <c r="K67" s="2"/>
      <c r="L67" s="2"/>
      <c r="M67" s="2"/>
      <c r="N67" s="2">
        <v>990</v>
      </c>
      <c r="O67" s="2"/>
      <c r="P67" s="2"/>
      <c r="Q67" s="2"/>
      <c r="R67" s="2"/>
      <c r="S67" s="2"/>
      <c r="T67" s="2"/>
      <c r="U67" s="2"/>
      <c r="V67" s="2"/>
    </row>
    <row r="68" spans="1:22" x14ac:dyDescent="0.25">
      <c r="A68" s="2">
        <v>2012</v>
      </c>
      <c r="B68" s="2"/>
      <c r="C68" s="2">
        <v>7900</v>
      </c>
      <c r="D68" s="2"/>
      <c r="E68" s="2">
        <v>5.9</v>
      </c>
      <c r="F68" s="2"/>
      <c r="G68" s="2"/>
      <c r="H68" s="2">
        <v>41300000</v>
      </c>
      <c r="I68" s="2"/>
      <c r="J68" s="2">
        <v>7000000</v>
      </c>
      <c r="K68" s="2"/>
      <c r="L68" s="2"/>
      <c r="M68" s="2"/>
      <c r="N68" s="2">
        <v>890</v>
      </c>
      <c r="O68" s="2"/>
      <c r="P68" s="2"/>
      <c r="Q68" s="2"/>
      <c r="R68" s="2"/>
      <c r="S68" s="2"/>
      <c r="T68" s="2"/>
      <c r="U68" s="2"/>
      <c r="V68" s="2"/>
    </row>
    <row r="69" spans="1:22" x14ac:dyDescent="0.25">
      <c r="A69" s="2">
        <v>2013</v>
      </c>
      <c r="B69" s="2">
        <v>8200</v>
      </c>
      <c r="C69" s="2">
        <v>8200</v>
      </c>
      <c r="D69" s="2"/>
      <c r="E69" s="2">
        <v>6.2</v>
      </c>
      <c r="F69" s="2"/>
      <c r="G69" s="2"/>
      <c r="H69" s="2">
        <v>52080000</v>
      </c>
      <c r="I69" s="2" t="s">
        <v>43</v>
      </c>
      <c r="J69" s="2">
        <v>8400000</v>
      </c>
      <c r="K69" s="2" t="s">
        <v>43</v>
      </c>
      <c r="L69" s="2" t="s">
        <v>43</v>
      </c>
      <c r="M69" s="2"/>
      <c r="N69" s="2">
        <v>1020</v>
      </c>
      <c r="O69" s="2" t="s">
        <v>43</v>
      </c>
      <c r="P69" s="2"/>
      <c r="Q69" s="2"/>
      <c r="R69" s="2"/>
      <c r="S69" s="2" t="s">
        <v>43</v>
      </c>
      <c r="T69" s="2"/>
      <c r="U69" s="2">
        <v>8400000</v>
      </c>
      <c r="V69" s="2"/>
    </row>
    <row r="70" spans="1:22" x14ac:dyDescent="0.25">
      <c r="A70" s="2">
        <v>2014</v>
      </c>
      <c r="B70" s="2">
        <v>7800</v>
      </c>
      <c r="C70" s="2">
        <v>7800</v>
      </c>
      <c r="D70" s="2">
        <v>8600</v>
      </c>
      <c r="E70" s="2">
        <v>9.1199999999999992</v>
      </c>
      <c r="F70" s="2">
        <v>1.72</v>
      </c>
      <c r="G70" s="2">
        <v>12.55</v>
      </c>
      <c r="H70" s="2">
        <v>62622000</v>
      </c>
      <c r="I70" s="2">
        <v>62622000</v>
      </c>
      <c r="J70" s="2">
        <v>7500000</v>
      </c>
      <c r="K70" s="2">
        <v>36816000</v>
      </c>
      <c r="L70" s="2">
        <v>5798000</v>
      </c>
      <c r="M70" s="2">
        <v>18400</v>
      </c>
      <c r="N70" s="2">
        <v>1141</v>
      </c>
      <c r="O70" s="2">
        <v>4720</v>
      </c>
      <c r="P70" s="2">
        <v>2.36</v>
      </c>
      <c r="Q70" s="2">
        <v>408000</v>
      </c>
      <c r="R70" s="2">
        <v>62622000</v>
      </c>
      <c r="S70" s="2">
        <v>36408000</v>
      </c>
      <c r="T70" s="2">
        <v>6000000</v>
      </c>
      <c r="U70" s="2">
        <v>7500000</v>
      </c>
      <c r="V70" s="2">
        <v>18200</v>
      </c>
    </row>
    <row r="71" spans="1:22" x14ac:dyDescent="0.25">
      <c r="A71" s="2">
        <v>2015</v>
      </c>
      <c r="B71" s="2">
        <v>6900</v>
      </c>
      <c r="C71" s="2">
        <v>6900</v>
      </c>
      <c r="D71" s="2"/>
      <c r="E71" s="2">
        <v>9.3800000000000008</v>
      </c>
      <c r="F71" s="2">
        <v>1.55</v>
      </c>
      <c r="G71" s="2">
        <v>10.5</v>
      </c>
      <c r="H71" s="2">
        <v>46712000</v>
      </c>
      <c r="I71" s="2">
        <v>49214000</v>
      </c>
      <c r="J71" s="2">
        <v>6600000</v>
      </c>
      <c r="K71" s="2">
        <v>31740000</v>
      </c>
      <c r="L71" s="2">
        <v>5280000</v>
      </c>
      <c r="M71" s="2">
        <v>15900</v>
      </c>
      <c r="N71" s="2">
        <v>942</v>
      </c>
      <c r="O71" s="2">
        <v>4600</v>
      </c>
      <c r="P71" s="2">
        <v>2.2999999999999998</v>
      </c>
      <c r="Q71" s="2">
        <v>1603000</v>
      </c>
      <c r="R71" s="2">
        <v>46712000</v>
      </c>
      <c r="S71" s="2">
        <v>30137000</v>
      </c>
      <c r="T71" s="2">
        <v>5280000</v>
      </c>
      <c r="U71" s="2">
        <v>6600000</v>
      </c>
      <c r="V71" s="2">
        <v>15100</v>
      </c>
    </row>
    <row r="72" spans="1:22" x14ac:dyDescent="0.25">
      <c r="A72" s="2">
        <v>2016</v>
      </c>
      <c r="B72" s="2">
        <v>7000</v>
      </c>
      <c r="C72" s="2">
        <v>7000</v>
      </c>
      <c r="D72" s="2"/>
      <c r="E72" s="2">
        <v>11.1</v>
      </c>
      <c r="F72" s="2">
        <v>1.71</v>
      </c>
      <c r="G72" s="2">
        <v>16.5</v>
      </c>
      <c r="H72" s="2">
        <v>48856000</v>
      </c>
      <c r="I72" s="2"/>
      <c r="J72" s="2">
        <v>5400000</v>
      </c>
      <c r="K72" s="2">
        <v>29260000</v>
      </c>
      <c r="L72" s="2">
        <v>4320000</v>
      </c>
      <c r="M72" s="2">
        <v>14600</v>
      </c>
      <c r="N72" s="2"/>
      <c r="O72" s="2">
        <v>4180</v>
      </c>
      <c r="P72" s="2">
        <v>2.09</v>
      </c>
      <c r="Q72" s="2">
        <v>689000</v>
      </c>
      <c r="R72" s="2">
        <v>48856000</v>
      </c>
      <c r="S72" s="2">
        <v>28571000</v>
      </c>
      <c r="T72" s="2">
        <v>4320000</v>
      </c>
      <c r="U72" s="2">
        <v>5400000</v>
      </c>
      <c r="V72" s="2">
        <v>14300</v>
      </c>
    </row>
    <row r="73" spans="1:22" x14ac:dyDescent="0.25">
      <c r="A73" s="2">
        <v>2017</v>
      </c>
      <c r="B73" s="2">
        <v>7200</v>
      </c>
      <c r="C73" s="2"/>
      <c r="D73" s="2"/>
      <c r="E73" s="2">
        <v>11.1</v>
      </c>
      <c r="F73" s="2">
        <v>1.78</v>
      </c>
      <c r="G73" s="2">
        <v>17.2</v>
      </c>
      <c r="H73" s="2"/>
      <c r="I73" s="2"/>
      <c r="J73" s="2"/>
      <c r="K73" s="2">
        <v>25416000</v>
      </c>
      <c r="L73" s="2"/>
      <c r="M73" s="2">
        <v>12700</v>
      </c>
      <c r="N73" s="2"/>
      <c r="O73" s="2">
        <v>3530</v>
      </c>
      <c r="P73" s="2">
        <v>1.77</v>
      </c>
      <c r="Q73" s="2">
        <v>824000</v>
      </c>
      <c r="R73" s="2">
        <v>43774000</v>
      </c>
      <c r="S73" s="2">
        <v>24592000</v>
      </c>
      <c r="T73" s="2">
        <v>4840000</v>
      </c>
      <c r="U73" s="2">
        <v>6050000</v>
      </c>
      <c r="V73" s="2">
        <v>12300</v>
      </c>
    </row>
    <row r="74" spans="1:22" x14ac:dyDescent="0.25">
      <c r="A74" s="2">
        <v>2018</v>
      </c>
      <c r="B74" s="2">
        <v>7000</v>
      </c>
      <c r="C74" s="2"/>
      <c r="D74" s="2"/>
      <c r="E74" s="2">
        <v>13.4</v>
      </c>
      <c r="F74" s="2">
        <v>1.9</v>
      </c>
      <c r="G74" s="2">
        <v>19.399999999999999</v>
      </c>
      <c r="H74" s="2"/>
      <c r="I74" s="2"/>
      <c r="J74" s="2"/>
      <c r="K74" s="2">
        <v>27300000</v>
      </c>
      <c r="L74" s="2"/>
      <c r="M74" s="2">
        <v>13650</v>
      </c>
      <c r="N74" s="2"/>
      <c r="O74" s="2">
        <v>3900</v>
      </c>
      <c r="P74" s="2">
        <v>1.95</v>
      </c>
      <c r="Q74" s="2">
        <v>900000</v>
      </c>
      <c r="R74" s="2">
        <v>50160000</v>
      </c>
      <c r="S74" s="2">
        <v>26400000</v>
      </c>
      <c r="T74" s="2">
        <v>6744000</v>
      </c>
      <c r="U74" s="2">
        <v>8430000</v>
      </c>
      <c r="V74" s="2">
        <v>13200</v>
      </c>
    </row>
    <row r="75" spans="1:22" x14ac:dyDescent="0.25">
      <c r="A75" s="2">
        <v>2019</v>
      </c>
      <c r="B75" s="2">
        <v>7100</v>
      </c>
      <c r="C75" s="2"/>
      <c r="D75" s="2"/>
      <c r="E75" s="2">
        <v>14.1</v>
      </c>
      <c r="F75" s="2">
        <v>2.02</v>
      </c>
      <c r="G75" s="2">
        <v>20.100000000000001</v>
      </c>
      <c r="H75" s="2"/>
      <c r="I75" s="2"/>
      <c r="J75" s="2"/>
      <c r="K75" s="2">
        <v>27270000</v>
      </c>
      <c r="L75" s="2"/>
      <c r="M75" s="2">
        <v>13635</v>
      </c>
      <c r="N75" s="2"/>
      <c r="O75" s="2">
        <v>3841</v>
      </c>
      <c r="P75" s="2">
        <v>1.92</v>
      </c>
      <c r="Q75" s="2">
        <v>390000</v>
      </c>
      <c r="R75" s="2">
        <v>54298000</v>
      </c>
      <c r="S75" s="2">
        <v>26880000</v>
      </c>
      <c r="T75" s="2">
        <v>5120000</v>
      </c>
      <c r="U75" s="2">
        <v>6400000</v>
      </c>
      <c r="V75" s="2">
        <v>13440</v>
      </c>
    </row>
    <row r="76" spans="1:22" x14ac:dyDescent="0.25">
      <c r="A76" s="2">
        <v>2020</v>
      </c>
      <c r="B76" s="2">
        <v>7200</v>
      </c>
      <c r="C76" s="2"/>
      <c r="D76" s="2"/>
      <c r="E76" s="2">
        <v>13.4</v>
      </c>
      <c r="F76" s="2">
        <v>2.13</v>
      </c>
      <c r="G76" s="2">
        <v>19.399999999999999</v>
      </c>
      <c r="H76" s="2"/>
      <c r="I76" s="2"/>
      <c r="J76" s="2"/>
      <c r="K76" s="2">
        <v>25272000</v>
      </c>
      <c r="L76" s="2"/>
      <c r="M76" s="2">
        <v>12636</v>
      </c>
      <c r="N76" s="2"/>
      <c r="O76" s="2">
        <v>3510</v>
      </c>
      <c r="P76" s="2">
        <v>1.76</v>
      </c>
      <c r="Q76" s="2">
        <v>1100000</v>
      </c>
      <c r="R76" s="2">
        <v>51486000</v>
      </c>
      <c r="S76" s="2">
        <v>24172000</v>
      </c>
      <c r="T76" s="2">
        <v>4782000</v>
      </c>
      <c r="U76" s="2">
        <v>5977000</v>
      </c>
      <c r="V76" s="2">
        <v>12086</v>
      </c>
    </row>
    <row r="77" spans="1:22" x14ac:dyDescent="0.25">
      <c r="A77" s="2">
        <v>2021</v>
      </c>
      <c r="B77" s="2">
        <v>7400</v>
      </c>
      <c r="C77" s="2"/>
      <c r="D77" s="2"/>
      <c r="E77" s="2">
        <v>12.8</v>
      </c>
      <c r="F77" s="2">
        <v>2.2599999999999998</v>
      </c>
      <c r="G77" s="2">
        <v>20.3</v>
      </c>
      <c r="H77" s="2"/>
      <c r="I77" s="2"/>
      <c r="J77" s="2"/>
      <c r="K77" s="2">
        <v>29230000</v>
      </c>
      <c r="L77" s="2"/>
      <c r="M77" s="2">
        <v>14615</v>
      </c>
      <c r="N77" s="2"/>
      <c r="O77" s="2">
        <v>3950</v>
      </c>
      <c r="P77" s="2">
        <v>1.98</v>
      </c>
      <c r="Q77" s="2">
        <v>768000</v>
      </c>
      <c r="R77" s="2">
        <v>64324000</v>
      </c>
      <c r="S77" s="2">
        <v>28462000</v>
      </c>
      <c r="T77" s="2">
        <v>5191000</v>
      </c>
      <c r="U77" s="2">
        <v>6489000</v>
      </c>
      <c r="V77" s="2">
        <v>14231</v>
      </c>
    </row>
    <row r="78" spans="1:22" x14ac:dyDescent="0.25">
      <c r="A78" s="2">
        <v>2022</v>
      </c>
      <c r="B78" s="2">
        <v>7500</v>
      </c>
      <c r="C78" s="2"/>
      <c r="D78" s="2"/>
      <c r="E78" s="2">
        <v>13.5</v>
      </c>
      <c r="F78" s="2">
        <v>2.35</v>
      </c>
      <c r="G78" s="2">
        <v>15.2</v>
      </c>
      <c r="H78" s="2"/>
      <c r="I78" s="2"/>
      <c r="J78" s="2"/>
      <c r="K78" s="2">
        <v>23625000</v>
      </c>
      <c r="L78" s="2"/>
      <c r="M78" s="2">
        <v>11813</v>
      </c>
      <c r="N78" s="2"/>
      <c r="O78" s="2">
        <v>3150</v>
      </c>
      <c r="P78" s="2">
        <v>1.58</v>
      </c>
      <c r="Q78" s="2">
        <v>600000</v>
      </c>
      <c r="R78" s="2">
        <v>54109000</v>
      </c>
      <c r="S78" s="2">
        <v>23025000</v>
      </c>
      <c r="T78" s="2">
        <v>4144000</v>
      </c>
      <c r="U78" s="2">
        <v>5180000</v>
      </c>
      <c r="V78" s="2">
        <v>11513</v>
      </c>
    </row>
    <row r="79" spans="1:22" x14ac:dyDescent="0.25">
      <c r="A79" s="2">
        <v>2023</v>
      </c>
      <c r="B79" s="2">
        <v>7400</v>
      </c>
      <c r="C79" s="2"/>
      <c r="D79" s="2"/>
      <c r="E79" s="2">
        <v>14</v>
      </c>
      <c r="F79" s="2">
        <v>2.5099999999999998</v>
      </c>
      <c r="G79" s="2">
        <v>19.5</v>
      </c>
      <c r="H79" s="2"/>
      <c r="I79" s="2"/>
      <c r="J79" s="2"/>
      <c r="K79" s="2">
        <v>23310000</v>
      </c>
      <c r="L79" s="2"/>
      <c r="M79" s="2">
        <v>11655</v>
      </c>
      <c r="N79" s="2"/>
      <c r="O79" s="2">
        <v>3150</v>
      </c>
      <c r="P79" s="2">
        <v>1.58</v>
      </c>
      <c r="Q79" s="2">
        <v>4100000</v>
      </c>
      <c r="R79" s="2">
        <v>48217000</v>
      </c>
      <c r="S79" s="2">
        <v>19210000</v>
      </c>
      <c r="T79" s="2">
        <v>3440000</v>
      </c>
      <c r="U79" s="2">
        <v>4300000</v>
      </c>
      <c r="V79" s="2">
        <v>9605</v>
      </c>
    </row>
    <row r="80" spans="1:22" x14ac:dyDescent="0.25">
      <c r="A80" s="2">
        <v>2024</v>
      </c>
      <c r="B80" s="2">
        <v>7000</v>
      </c>
      <c r="C80" s="2"/>
      <c r="D80" s="2"/>
      <c r="E80" s="2">
        <v>14.8</v>
      </c>
      <c r="F80" s="2">
        <v>2.37</v>
      </c>
      <c r="G80" s="2">
        <v>25.4</v>
      </c>
      <c r="H80" s="2"/>
      <c r="I80" s="2"/>
      <c r="J80" s="2"/>
      <c r="K80" s="2">
        <v>25270000</v>
      </c>
      <c r="L80" s="2"/>
      <c r="M80" s="2">
        <v>12040</v>
      </c>
      <c r="N80" s="2"/>
      <c r="O80" s="2">
        <v>3610</v>
      </c>
      <c r="P80" s="2">
        <v>1.81</v>
      </c>
      <c r="Q80" s="2">
        <v>2900000</v>
      </c>
      <c r="R80" s="2">
        <v>53017000</v>
      </c>
      <c r="S80" s="2">
        <v>22370000</v>
      </c>
      <c r="T80" s="2">
        <v>4208000</v>
      </c>
      <c r="U80" s="2">
        <v>5260000</v>
      </c>
      <c r="V80" s="2">
        <v>10490</v>
      </c>
    </row>
    <row r="81" spans="1:22" x14ac:dyDescent="0.25">
      <c r="A81" s="2">
        <v>2025</v>
      </c>
      <c r="B81" s="2">
        <v>6500</v>
      </c>
      <c r="C81" s="2"/>
      <c r="D81" s="2"/>
      <c r="E81" s="2">
        <v>15</v>
      </c>
      <c r="F81" s="2">
        <v>2.33</v>
      </c>
      <c r="G81" s="2">
        <v>24</v>
      </c>
      <c r="H81" s="2"/>
      <c r="I81" s="2"/>
      <c r="J81" s="2"/>
      <c r="K81" s="2">
        <v>18200000</v>
      </c>
      <c r="L81" s="2"/>
      <c r="M81" s="2">
        <v>9100</v>
      </c>
      <c r="N81" s="2"/>
      <c r="O81" s="2">
        <v>2800</v>
      </c>
      <c r="P81" s="2">
        <v>1.4</v>
      </c>
      <c r="Q81" s="2">
        <v>355000</v>
      </c>
      <c r="R81" s="2">
        <v>41579000</v>
      </c>
      <c r="S81" s="2">
        <v>17845000</v>
      </c>
      <c r="T81" s="2">
        <v>3280000</v>
      </c>
      <c r="U81" s="2">
        <v>4100000</v>
      </c>
      <c r="V81" s="2">
        <v>8923</v>
      </c>
    </row>
  </sheetData>
  <pageMargins left="0.75" right="0.75" top="1" bottom="1" header="0.511811023622047" footer="0.511811023622047"/>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
  <sheetViews>
    <sheetView zoomScaleNormal="100" workbookViewId="0">
      <pane ySplit="1" topLeftCell="A2" activePane="bottomLeft" state="frozen"/>
      <selection pane="bottomLeft" activeCell="D29" sqref="D29"/>
    </sheetView>
  </sheetViews>
  <sheetFormatPr defaultColWidth="8.7109375" defaultRowHeight="15" x14ac:dyDescent="0.25"/>
  <cols>
    <col min="1" max="1" width="8" customWidth="1"/>
    <col min="2" max="2" width="50" customWidth="1"/>
  </cols>
  <sheetData>
    <row r="1" spans="1:2" ht="25.5" x14ac:dyDescent="0.25">
      <c r="A1" s="1" t="s">
        <v>27</v>
      </c>
      <c r="B1" s="1" t="s">
        <v>93</v>
      </c>
    </row>
    <row r="2" spans="1:2" x14ac:dyDescent="0.25">
      <c r="A2" s="2">
        <v>2016</v>
      </c>
      <c r="B2" s="2" t="s">
        <v>43</v>
      </c>
    </row>
    <row r="3" spans="1:2" x14ac:dyDescent="0.25">
      <c r="A3" s="2">
        <v>2017</v>
      </c>
      <c r="B3" s="2" t="s">
        <v>43</v>
      </c>
    </row>
    <row r="4" spans="1:2" x14ac:dyDescent="0.25">
      <c r="A4" s="2">
        <v>2018</v>
      </c>
      <c r="B4" s="2" t="s">
        <v>43</v>
      </c>
    </row>
    <row r="5" spans="1:2" x14ac:dyDescent="0.25">
      <c r="A5" s="2">
        <v>2019</v>
      </c>
      <c r="B5" s="2" t="s">
        <v>94</v>
      </c>
    </row>
    <row r="6" spans="1:2" x14ac:dyDescent="0.25">
      <c r="A6" s="2">
        <v>2020</v>
      </c>
      <c r="B6" s="2" t="s">
        <v>43</v>
      </c>
    </row>
  </sheetData>
  <pageMargins left="0.75" right="0.75" top="1" bottom="1" header="0.511811023622047" footer="0.511811023622047"/>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8"/>
  <sheetViews>
    <sheetView zoomScaleNormal="100" workbookViewId="0">
      <pane ySplit="1" topLeftCell="A2" activePane="bottomLeft" state="frozen"/>
      <selection pane="bottomLeft" activeCell="F29" sqref="F29"/>
    </sheetView>
  </sheetViews>
  <sheetFormatPr defaultColWidth="8.7109375" defaultRowHeight="15" x14ac:dyDescent="0.25"/>
  <cols>
    <col min="1" max="1" width="8" customWidth="1"/>
    <col min="2" max="2" width="50" customWidth="1"/>
  </cols>
  <sheetData>
    <row r="1" spans="1:2" ht="25.5" x14ac:dyDescent="0.25">
      <c r="A1" s="1" t="s">
        <v>27</v>
      </c>
      <c r="B1" s="1" t="s">
        <v>95</v>
      </c>
    </row>
    <row r="2" spans="1:2" x14ac:dyDescent="0.25">
      <c r="A2" s="2">
        <v>2007</v>
      </c>
      <c r="B2" s="2">
        <v>137177000</v>
      </c>
    </row>
    <row r="3" spans="1:2" x14ac:dyDescent="0.25">
      <c r="A3" s="2">
        <v>2008</v>
      </c>
      <c r="B3" s="2">
        <v>139964000</v>
      </c>
    </row>
    <row r="4" spans="1:2" x14ac:dyDescent="0.25">
      <c r="A4" s="2">
        <v>2009</v>
      </c>
      <c r="B4" s="2">
        <v>136011000</v>
      </c>
    </row>
    <row r="5" spans="1:2" x14ac:dyDescent="0.25">
      <c r="A5" s="2">
        <v>2010</v>
      </c>
      <c r="B5" s="2">
        <v>162482000</v>
      </c>
    </row>
    <row r="6" spans="1:2" x14ac:dyDescent="0.25">
      <c r="A6" s="2">
        <v>2011</v>
      </c>
      <c r="B6" s="2">
        <v>177157000</v>
      </c>
    </row>
    <row r="7" spans="1:2" x14ac:dyDescent="0.25">
      <c r="A7" s="2">
        <v>2012</v>
      </c>
      <c r="B7" s="2">
        <v>156701000</v>
      </c>
    </row>
    <row r="8" spans="1:2" x14ac:dyDescent="0.25">
      <c r="A8" s="2">
        <v>2013</v>
      </c>
      <c r="B8" s="2">
        <v>142489000</v>
      </c>
    </row>
    <row r="9" spans="1:2" x14ac:dyDescent="0.25">
      <c r="A9" s="2">
        <v>2014</v>
      </c>
      <c r="B9" s="2">
        <v>185055000</v>
      </c>
    </row>
    <row r="10" spans="1:2" x14ac:dyDescent="0.25">
      <c r="A10" s="2">
        <v>2015</v>
      </c>
      <c r="B10" s="2">
        <v>163147000</v>
      </c>
    </row>
    <row r="11" spans="1:2" x14ac:dyDescent="0.25">
      <c r="A11" s="2">
        <v>2016</v>
      </c>
      <c r="B11" s="2">
        <v>164782000</v>
      </c>
    </row>
    <row r="12" spans="1:2" x14ac:dyDescent="0.25">
      <c r="A12" s="2">
        <v>2017</v>
      </c>
      <c r="B12" s="2">
        <v>117220000</v>
      </c>
    </row>
    <row r="13" spans="1:2" x14ac:dyDescent="0.25">
      <c r="A13" s="2">
        <v>2018</v>
      </c>
      <c r="B13" s="2">
        <v>101246000</v>
      </c>
    </row>
    <row r="14" spans="1:2" x14ac:dyDescent="0.25">
      <c r="A14" s="2">
        <v>2019</v>
      </c>
      <c r="B14" s="2">
        <v>110042000</v>
      </c>
    </row>
    <row r="15" spans="1:2" x14ac:dyDescent="0.25">
      <c r="A15" s="2">
        <v>2020</v>
      </c>
      <c r="B15" s="2">
        <v>105673000</v>
      </c>
    </row>
    <row r="16" spans="1:2" x14ac:dyDescent="0.25">
      <c r="A16" s="2">
        <v>2021</v>
      </c>
      <c r="B16" s="2">
        <v>140340000</v>
      </c>
    </row>
    <row r="17" spans="1:2" x14ac:dyDescent="0.25">
      <c r="A17" s="2">
        <v>2022</v>
      </c>
      <c r="B17" s="2">
        <v>94187000</v>
      </c>
    </row>
    <row r="18" spans="1:2" x14ac:dyDescent="0.25">
      <c r="A18" s="2">
        <v>2023</v>
      </c>
      <c r="B18" s="2">
        <v>86164000</v>
      </c>
    </row>
  </sheetData>
  <pageMargins left="0.75" right="0.75" top="1" bottom="1" header="0.511811023622047" footer="0.511811023622047"/>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3" customWidth="1"/>
    <col min="3" max="3" width="41" customWidth="1"/>
    <col min="4" max="7" width="50" customWidth="1"/>
  </cols>
  <sheetData>
    <row r="1" spans="1:7" ht="25.5" x14ac:dyDescent="0.25">
      <c r="A1" s="1" t="s">
        <v>27</v>
      </c>
      <c r="B1" s="1" t="s">
        <v>96</v>
      </c>
      <c r="C1" s="1" t="s">
        <v>97</v>
      </c>
      <c r="D1" s="1" t="s">
        <v>98</v>
      </c>
      <c r="E1" s="1" t="s">
        <v>99</v>
      </c>
      <c r="F1" s="1" t="s">
        <v>100</v>
      </c>
      <c r="G1" s="1" t="s">
        <v>101</v>
      </c>
    </row>
    <row r="2" spans="1:7" x14ac:dyDescent="0.25">
      <c r="A2" s="2">
        <v>1998</v>
      </c>
      <c r="B2" s="2">
        <v>480</v>
      </c>
      <c r="C2" s="2">
        <v>480</v>
      </c>
      <c r="D2" s="2">
        <v>42</v>
      </c>
      <c r="E2" s="2">
        <v>2520000</v>
      </c>
      <c r="F2" s="2">
        <v>60000</v>
      </c>
      <c r="G2" s="2">
        <v>125</v>
      </c>
    </row>
    <row r="3" spans="1:7" x14ac:dyDescent="0.25">
      <c r="A3" s="2">
        <v>1999</v>
      </c>
      <c r="B3" s="2">
        <v>470</v>
      </c>
      <c r="C3" s="2">
        <v>470</v>
      </c>
      <c r="D3" s="2">
        <v>43</v>
      </c>
      <c r="E3" s="2">
        <v>2408000</v>
      </c>
      <c r="F3" s="2">
        <v>56000</v>
      </c>
      <c r="G3" s="2">
        <v>120</v>
      </c>
    </row>
  </sheetData>
  <pageMargins left="0.75" right="0.75" top="1" bottom="1" header="0.511811023622047" footer="0.511811023622047"/>
  <pageSetup paperSize="9" orientation="portrait" horizontalDpi="300" verticalDpi="300"/>
  <tableParts count="1">
    <tablePart r:id="rId1"/>
  </tableParts>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TITLE</vt:lpstr>
      <vt:lpstr>AVOCADOS</vt:lpstr>
      <vt:lpstr>BANANAS</vt:lpstr>
      <vt:lpstr>BEANS</vt:lpstr>
      <vt:lpstr>CABBAGE</vt:lpstr>
      <vt:lpstr>COFFEE</vt:lpstr>
      <vt:lpstr>CORN</vt:lpstr>
      <vt:lpstr>CROP TOTALS</vt:lpstr>
      <vt:lpstr>CUCUMBERS</vt:lpstr>
      <vt:lpstr>EGGPLANT</vt:lpstr>
      <vt:lpstr>FIELD CROP TOTALS</vt:lpstr>
      <vt:lpstr>FRUIT &amp; TREE NUT TOTALS</vt:lpstr>
      <vt:lpstr>GINGER ROOT</vt:lpstr>
      <vt:lpstr>GUAVAS</vt:lpstr>
      <vt:lpstr>HAY</vt:lpstr>
      <vt:lpstr>HEMP</vt:lpstr>
      <vt:lpstr>MACADAMIAS</vt:lpstr>
      <vt:lpstr>MELONS</vt:lpstr>
      <vt:lpstr>NON-CITRUS FRUIT &amp; TREE NUTS TO</vt:lpstr>
      <vt:lpstr>PAPAYAS</vt:lpstr>
      <vt:lpstr>PINEAPPLES</vt:lpstr>
      <vt:lpstr>SUGARCANE</vt:lpstr>
      <vt:lpstr>TARO</vt:lpstr>
      <vt:lpstr>TOMATOES</vt:lpstr>
      <vt:lpstr>VEGETABLE TOTALS</vt:lpstr>
      <vt:lpstr>FLORICULTURE 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Keanu, Bonhee J</cp:lastModifiedBy>
  <cp:revision>0</cp:revision>
  <dcterms:created xsi:type="dcterms:W3CDTF">2026-03-19T21:16:54Z</dcterms:created>
  <dcterms:modified xsi:type="dcterms:W3CDTF">2026-04-18T21:54:20Z</dcterms:modified>
  <dc:language>en-US</dc:language>
</cp:coreProperties>
</file>